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mlm-file\userdata\PhoshokoW\Documents\NW371 Final budget documents 2024\IDP &amp; BUDGET 2024\"/>
    </mc:Choice>
  </mc:AlternateContent>
  <xr:revisionPtr revIDLastSave="0" documentId="8_{EB9822D7-0F0F-43A7-8E0B-5416F0373DCC}" xr6:coauthVersionLast="47" xr6:coauthVersionMax="47" xr10:uidLastSave="{00000000-0000-0000-0000-000000000000}"/>
  <bookViews>
    <workbookView xWindow="-108" yWindow="-108" windowWidth="23256" windowHeight="12576" xr2:uid="{26D15E36-5C96-4E2B-A5BB-DFA989163706}"/>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2" i="1" l="1"/>
  <c r="J101" i="1"/>
  <c r="L101" i="1" s="1"/>
  <c r="G101" i="1"/>
  <c r="J100" i="1"/>
  <c r="L100" i="1" s="1"/>
  <c r="G100" i="1"/>
  <c r="J99" i="1"/>
  <c r="L99" i="1" s="1"/>
  <c r="G99" i="1"/>
  <c r="J95" i="1"/>
  <c r="L95" i="1" s="1"/>
  <c r="G95" i="1"/>
  <c r="J94" i="1"/>
  <c r="L94" i="1" s="1"/>
  <c r="G94" i="1"/>
  <c r="J93" i="1"/>
  <c r="L93" i="1" s="1"/>
  <c r="G93" i="1"/>
  <c r="J92" i="1"/>
  <c r="L92" i="1" s="1"/>
  <c r="G92" i="1"/>
  <c r="J91" i="1"/>
  <c r="L91" i="1" s="1"/>
  <c r="G91" i="1"/>
  <c r="J90" i="1"/>
  <c r="L90" i="1" s="1"/>
  <c r="G90" i="1"/>
  <c r="J89" i="1"/>
  <c r="L89" i="1" s="1"/>
  <c r="G89" i="1"/>
  <c r="J82" i="1"/>
  <c r="L82" i="1" s="1"/>
  <c r="G82" i="1"/>
  <c r="J81" i="1"/>
  <c r="L81" i="1" s="1"/>
  <c r="G81" i="1"/>
  <c r="J77" i="1"/>
  <c r="L77" i="1" s="1"/>
  <c r="G77" i="1"/>
  <c r="J76" i="1"/>
  <c r="L76" i="1" s="1"/>
  <c r="G76" i="1"/>
  <c r="J75" i="1"/>
  <c r="L75" i="1" s="1"/>
  <c r="G75" i="1"/>
  <c r="J74" i="1"/>
  <c r="L74" i="1" s="1"/>
  <c r="G74" i="1"/>
  <c r="L73" i="1"/>
  <c r="L72" i="1"/>
  <c r="J71" i="1"/>
  <c r="L71" i="1" s="1"/>
  <c r="G71" i="1"/>
  <c r="J70" i="1"/>
  <c r="L70" i="1" s="1"/>
  <c r="J69" i="1"/>
  <c r="L69" i="1" s="1"/>
  <c r="G69" i="1"/>
  <c r="J68" i="1"/>
  <c r="L68" i="1" s="1"/>
  <c r="G68" i="1"/>
  <c r="J64" i="1"/>
  <c r="L64" i="1" s="1"/>
  <c r="G64" i="1"/>
  <c r="J63" i="1"/>
  <c r="L63" i="1" s="1"/>
  <c r="G63" i="1"/>
  <c r="L62" i="1"/>
  <c r="L61" i="1"/>
  <c r="L60" i="1"/>
  <c r="J59" i="1"/>
  <c r="L59" i="1" s="1"/>
  <c r="G59" i="1"/>
  <c r="J58" i="1"/>
  <c r="L58" i="1" s="1"/>
  <c r="G58" i="1"/>
  <c r="J57" i="1"/>
  <c r="L57" i="1" s="1"/>
  <c r="G57" i="1"/>
  <c r="J56" i="1"/>
  <c r="L56" i="1" s="1"/>
  <c r="G56" i="1"/>
  <c r="L55" i="1"/>
  <c r="L54" i="1"/>
  <c r="L53" i="1"/>
  <c r="J52" i="1"/>
  <c r="L52" i="1" s="1"/>
  <c r="G52" i="1"/>
  <c r="L51" i="1"/>
  <c r="L50" i="1"/>
  <c r="L49" i="1"/>
  <c r="J48" i="1"/>
  <c r="L48" i="1" s="1"/>
  <c r="G48" i="1"/>
  <c r="J47" i="1"/>
  <c r="L47" i="1" s="1"/>
  <c r="G47" i="1"/>
  <c r="L46" i="1"/>
  <c r="L45" i="1"/>
  <c r="L44" i="1"/>
  <c r="J43" i="1"/>
  <c r="L43" i="1" s="1"/>
  <c r="G43" i="1"/>
  <c r="J42" i="1"/>
  <c r="L42" i="1" s="1"/>
  <c r="G42" i="1"/>
  <c r="L41" i="1"/>
  <c r="J40" i="1"/>
  <c r="L40" i="1" s="1"/>
  <c r="G40" i="1"/>
  <c r="L39" i="1"/>
  <c r="L38" i="1"/>
  <c r="J37" i="1"/>
  <c r="L37" i="1" s="1"/>
  <c r="G37" i="1"/>
  <c r="L36" i="1"/>
  <c r="L35" i="1"/>
  <c r="J34" i="1"/>
  <c r="L34" i="1" s="1"/>
  <c r="G34" i="1"/>
  <c r="J33" i="1"/>
  <c r="L33" i="1" s="1"/>
  <c r="G33" i="1"/>
  <c r="L32" i="1"/>
  <c r="J31" i="1"/>
  <c r="L31" i="1" s="1"/>
  <c r="G31" i="1"/>
  <c r="L30" i="1"/>
  <c r="L29" i="1"/>
  <c r="J28" i="1"/>
  <c r="L28" i="1" s="1"/>
  <c r="G28" i="1"/>
  <c r="J27" i="1"/>
  <c r="L27" i="1" s="1"/>
  <c r="G27" i="1"/>
  <c r="J26" i="1"/>
  <c r="L26" i="1" s="1"/>
  <c r="G26" i="1"/>
  <c r="J25" i="1"/>
  <c r="L25" i="1" s="1"/>
  <c r="G25" i="1"/>
  <c r="L24" i="1"/>
  <c r="L23" i="1"/>
  <c r="L22" i="1"/>
  <c r="J21" i="1"/>
  <c r="L21" i="1" s="1"/>
  <c r="G21" i="1"/>
  <c r="J20" i="1"/>
  <c r="L20" i="1" s="1"/>
  <c r="G20" i="1"/>
  <c r="L19" i="1"/>
  <c r="L18" i="1"/>
  <c r="J17" i="1"/>
  <c r="L17" i="1" s="1"/>
  <c r="G17" i="1"/>
  <c r="J16" i="1"/>
  <c r="L16" i="1" s="1"/>
  <c r="G16" i="1"/>
</calcChain>
</file>

<file path=xl/sharedStrings.xml><?xml version="1.0" encoding="utf-8"?>
<sst xmlns="http://schemas.openxmlformats.org/spreadsheetml/2006/main" count="698" uniqueCount="404">
  <si>
    <t>Moretele Local Municipality</t>
  </si>
  <si>
    <t>1.       Refuse Removal</t>
  </si>
  <si>
    <t>Description</t>
  </si>
  <si>
    <t>2013/14</t>
  </si>
  <si>
    <t>2014/15</t>
  </si>
  <si>
    <t>2015/16</t>
  </si>
  <si>
    <t>2016/17</t>
  </si>
  <si>
    <t>2021/22</t>
  </si>
  <si>
    <t>Residential</t>
  </si>
  <si>
    <r>
      <t>R28.00</t>
    </r>
    <r>
      <rPr>
        <sz val="8"/>
        <color theme="1"/>
        <rFont val="Calibri"/>
        <family val="2"/>
        <scheme val="minor"/>
      </rPr>
      <t>(Excl.VAT)</t>
    </r>
  </si>
  <si>
    <r>
      <t xml:space="preserve">R30.00 </t>
    </r>
    <r>
      <rPr>
        <sz val="8"/>
        <color theme="1"/>
        <rFont val="Calibri"/>
        <family val="2"/>
        <scheme val="minor"/>
      </rPr>
      <t>(Excl.VAT)</t>
    </r>
  </si>
  <si>
    <r>
      <t xml:space="preserve">R32.00 </t>
    </r>
    <r>
      <rPr>
        <sz val="8"/>
        <color theme="1"/>
        <rFont val="Calibri"/>
        <family val="2"/>
        <scheme val="minor"/>
      </rPr>
      <t>(Excl.VAT)</t>
    </r>
  </si>
  <si>
    <t>R41,60 ( Excl. VAT)</t>
  </si>
  <si>
    <t>Business and Government Institution</t>
  </si>
  <si>
    <r>
      <t>R56.00</t>
    </r>
    <r>
      <rPr>
        <sz val="8"/>
        <color theme="1"/>
        <rFont val="Calibri"/>
        <family val="2"/>
        <scheme val="minor"/>
      </rPr>
      <t>(Excl.VAT)</t>
    </r>
  </si>
  <si>
    <r>
      <t>R60.00</t>
    </r>
    <r>
      <rPr>
        <sz val="8"/>
        <color theme="1"/>
        <rFont val="Calibri"/>
        <family val="2"/>
        <scheme val="minor"/>
      </rPr>
      <t>(Excl.VAT)</t>
    </r>
  </si>
  <si>
    <r>
      <t>R63.00</t>
    </r>
    <r>
      <rPr>
        <sz val="8"/>
        <color theme="1"/>
        <rFont val="Calibri"/>
        <family val="2"/>
        <scheme val="minor"/>
      </rPr>
      <t>(Excl.VAT)</t>
    </r>
  </si>
  <si>
    <t>R83,20 ( Excl.VAT)</t>
  </si>
  <si>
    <t>2.       Sewerage</t>
  </si>
  <si>
    <r>
      <t>R39.00</t>
    </r>
    <r>
      <rPr>
        <sz val="8"/>
        <color theme="1"/>
        <rFont val="Calibri"/>
        <family val="2"/>
        <scheme val="minor"/>
      </rPr>
      <t>(Excl.VAT)</t>
    </r>
  </si>
  <si>
    <r>
      <t>R42.00</t>
    </r>
    <r>
      <rPr>
        <sz val="8"/>
        <color theme="1"/>
        <rFont val="Calibri"/>
        <family val="2"/>
        <scheme val="minor"/>
      </rPr>
      <t>(Excl.VAT)</t>
    </r>
  </si>
  <si>
    <r>
      <t>R44.00</t>
    </r>
    <r>
      <rPr>
        <sz val="8"/>
        <color theme="1"/>
        <rFont val="Calibri"/>
        <family val="2"/>
        <scheme val="minor"/>
      </rPr>
      <t>(Excl.VAT)</t>
    </r>
  </si>
  <si>
    <t>R58,00 ( Excl.VAT)</t>
  </si>
  <si>
    <t>3.       Water provision</t>
  </si>
  <si>
    <t>3.1 Yard Connection</t>
  </si>
  <si>
    <t>15mm(Yard Connection) per household</t>
  </si>
  <si>
    <t>R1300.00 per household</t>
  </si>
  <si>
    <t>R1370.00 per household</t>
  </si>
  <si>
    <t>20mm(Yard connection) per household</t>
  </si>
  <si>
    <t>R1400.00 per househols</t>
  </si>
  <si>
    <t>R1470.00 per household</t>
  </si>
  <si>
    <t>25mm(Yard connection) per household</t>
  </si>
  <si>
    <t>R1500.00 per household</t>
  </si>
  <si>
    <t>R1580.00 per household</t>
  </si>
  <si>
    <t>40mm(Yard connection) per household</t>
  </si>
  <si>
    <t>R1650.00 per household</t>
  </si>
  <si>
    <t>R1730.00 per household</t>
  </si>
  <si>
    <t>3.2   Domestic Consumption (Metered Consumers)</t>
  </si>
  <si>
    <t xml:space="preserve">Fixed Monthly Service Charges </t>
  </si>
  <si>
    <t>R37.10 per month</t>
  </si>
  <si>
    <r>
      <t xml:space="preserve">R39.00 </t>
    </r>
    <r>
      <rPr>
        <sz val="8"/>
        <color theme="1"/>
        <rFont val="Calibri"/>
        <family val="2"/>
        <scheme val="minor"/>
      </rPr>
      <t xml:space="preserve">(Excl.VAT) </t>
    </r>
    <r>
      <rPr>
        <sz val="11"/>
        <color theme="1"/>
        <rFont val="Calibri"/>
        <family val="2"/>
        <scheme val="minor"/>
      </rPr>
      <t>per month</t>
    </r>
  </si>
  <si>
    <r>
      <t>R41.73</t>
    </r>
    <r>
      <rPr>
        <sz val="8"/>
        <color theme="1"/>
        <rFont val="Calibri"/>
        <family val="2"/>
        <scheme val="minor"/>
      </rPr>
      <t>(Excl.VAT)</t>
    </r>
  </si>
  <si>
    <r>
      <t>R44</t>
    </r>
    <r>
      <rPr>
        <sz val="8"/>
        <color theme="1"/>
        <rFont val="Calibri"/>
        <family val="2"/>
        <scheme val="minor"/>
      </rPr>
      <t>(Excl.VAT)</t>
    </r>
  </si>
  <si>
    <t>0-      6kl</t>
  </si>
  <si>
    <t>R 0.00</t>
  </si>
  <si>
    <t>6.1-45 kl</t>
  </si>
  <si>
    <t>R5.98 per kiloliter</t>
  </si>
  <si>
    <r>
      <t xml:space="preserve">R6.25 </t>
    </r>
    <r>
      <rPr>
        <sz val="8"/>
        <color theme="1"/>
        <rFont val="Calibri"/>
        <family val="2"/>
        <scheme val="minor"/>
      </rPr>
      <t>(Excl.VAT)</t>
    </r>
    <r>
      <rPr>
        <sz val="11"/>
        <color theme="1"/>
        <rFont val="Calibri"/>
        <family val="2"/>
        <scheme val="minor"/>
      </rPr>
      <t xml:space="preserve"> per kiloliter</t>
    </r>
  </si>
  <si>
    <r>
      <t xml:space="preserve">R6.69 </t>
    </r>
    <r>
      <rPr>
        <sz val="8"/>
        <color theme="1"/>
        <rFont val="Calibri"/>
        <family val="2"/>
        <scheme val="minor"/>
      </rPr>
      <t>(Excl.VAT)</t>
    </r>
  </si>
  <si>
    <r>
      <t xml:space="preserve">R7.00 </t>
    </r>
    <r>
      <rPr>
        <sz val="8"/>
        <color theme="1"/>
        <rFont val="Calibri"/>
        <family val="2"/>
        <scheme val="minor"/>
      </rPr>
      <t>(Excl.VAT)</t>
    </r>
  </si>
  <si>
    <t>R9,20(Excl.VAT)</t>
  </si>
  <si>
    <t>45.1 and above</t>
  </si>
  <si>
    <t>R6.73 per kiloliter</t>
  </si>
  <si>
    <r>
      <t xml:space="preserve">R7.00 </t>
    </r>
    <r>
      <rPr>
        <sz val="8"/>
        <color theme="1"/>
        <rFont val="Calibri"/>
        <family val="2"/>
        <scheme val="minor"/>
      </rPr>
      <t>(Excl.VAT)</t>
    </r>
    <r>
      <rPr>
        <sz val="11"/>
        <color theme="1"/>
        <rFont val="Calibri"/>
        <family val="2"/>
        <scheme val="minor"/>
      </rPr>
      <t>per kiloliter</t>
    </r>
  </si>
  <si>
    <r>
      <t>R7.49</t>
    </r>
    <r>
      <rPr>
        <sz val="8"/>
        <color theme="1"/>
        <rFont val="Calibri"/>
        <family val="2"/>
        <scheme val="minor"/>
      </rPr>
      <t>(Excl.VAT)</t>
    </r>
  </si>
  <si>
    <r>
      <t>R8.00</t>
    </r>
    <r>
      <rPr>
        <sz val="8"/>
        <color theme="1"/>
        <rFont val="Calibri"/>
        <family val="2"/>
        <scheme val="minor"/>
      </rPr>
      <t>(Excl.VAT)</t>
    </r>
  </si>
  <si>
    <t>R10,51 (Excl.VAT)</t>
  </si>
  <si>
    <t>3.3 Domestic Consumption (Communal stand pipe)</t>
  </si>
  <si>
    <t>Fixed Monthly- Flat Rate (unmetered households)</t>
  </si>
  <si>
    <t>R37.1 per month per household</t>
  </si>
  <si>
    <r>
      <t xml:space="preserve">R39.00 </t>
    </r>
    <r>
      <rPr>
        <sz val="8"/>
        <color theme="1"/>
        <rFont val="Calibri"/>
        <family val="2"/>
        <scheme val="minor"/>
      </rPr>
      <t xml:space="preserve">(Excl.VAT) </t>
    </r>
    <r>
      <rPr>
        <sz val="11"/>
        <color theme="1"/>
        <rFont val="Calibri"/>
        <family val="2"/>
        <scheme val="minor"/>
      </rPr>
      <t>per month per household</t>
    </r>
  </si>
  <si>
    <t>3.4   Business and Industrial Consumers</t>
  </si>
  <si>
    <r>
      <t xml:space="preserve">R39.00 </t>
    </r>
    <r>
      <rPr>
        <sz val="8"/>
        <color theme="1"/>
        <rFont val="Calibri"/>
        <family val="2"/>
        <scheme val="minor"/>
      </rPr>
      <t>(Excl.VAT)</t>
    </r>
    <r>
      <rPr>
        <sz val="11"/>
        <color theme="1"/>
        <rFont val="Calibri"/>
        <family val="2"/>
        <scheme val="minor"/>
      </rPr>
      <t>per month</t>
    </r>
  </si>
  <si>
    <t>0 - 6kl</t>
  </si>
  <si>
    <t>6.1 - 45 kl</t>
  </si>
  <si>
    <r>
      <t xml:space="preserve">R6.30 </t>
    </r>
    <r>
      <rPr>
        <sz val="8"/>
        <color theme="1"/>
        <rFont val="Calibri"/>
        <family val="2"/>
        <scheme val="minor"/>
      </rPr>
      <t>(Excl.VAT)</t>
    </r>
    <r>
      <rPr>
        <sz val="11"/>
        <color theme="1"/>
        <rFont val="Calibri"/>
        <family val="2"/>
        <scheme val="minor"/>
      </rPr>
      <t>per kl</t>
    </r>
  </si>
  <si>
    <r>
      <t xml:space="preserve">R6.74 </t>
    </r>
    <r>
      <rPr>
        <sz val="8"/>
        <color theme="1"/>
        <rFont val="Calibri"/>
        <family val="2"/>
        <scheme val="minor"/>
      </rPr>
      <t>(Excl.VAT)</t>
    </r>
  </si>
  <si>
    <r>
      <t>R7.00</t>
    </r>
    <r>
      <rPr>
        <sz val="8"/>
        <color theme="1"/>
        <rFont val="Calibri"/>
        <family val="2"/>
        <scheme val="minor"/>
      </rPr>
      <t>(Excl.VAT)</t>
    </r>
  </si>
  <si>
    <r>
      <t>R7.25</t>
    </r>
    <r>
      <rPr>
        <sz val="8"/>
        <color theme="1"/>
        <rFont val="Calibri"/>
        <family val="2"/>
        <scheme val="minor"/>
      </rPr>
      <t xml:space="preserve"> (Excl.VAT)</t>
    </r>
    <r>
      <rPr>
        <sz val="11"/>
        <color theme="1"/>
        <rFont val="Calibri"/>
        <family val="2"/>
        <scheme val="minor"/>
      </rPr>
      <t xml:space="preserve"> per kl</t>
    </r>
  </si>
  <si>
    <r>
      <t xml:space="preserve">R7.76 </t>
    </r>
    <r>
      <rPr>
        <sz val="8"/>
        <color theme="1"/>
        <rFont val="Calibri"/>
        <family val="2"/>
        <scheme val="minor"/>
      </rPr>
      <t>(Excl.VAT)</t>
    </r>
  </si>
  <si>
    <t>3.5   Water delivery to households through water tanker</t>
  </si>
  <si>
    <t xml:space="preserve">Funerals </t>
  </si>
  <si>
    <t>R15.00 per kl</t>
  </si>
  <si>
    <t>16 per kl</t>
  </si>
  <si>
    <t>Flat rate R 86.00 Plus Kiloliters. (15/16=R92)</t>
  </si>
  <si>
    <t>R 23.00</t>
  </si>
  <si>
    <t>R 24.00</t>
  </si>
  <si>
    <t>Weddings ,Parties and family gathering requests  Flat rate R98.00 plus Kiloliters (15/16=R105)</t>
  </si>
  <si>
    <t>R18.00 per kl</t>
  </si>
  <si>
    <t>19 per kl</t>
  </si>
  <si>
    <t>R 28.00</t>
  </si>
  <si>
    <t>3.6 Industrial and large consumption that is not included in the Domestic Consumption</t>
  </si>
  <si>
    <t>0.6 Kiloliters</t>
  </si>
  <si>
    <t>6.1 kl and above</t>
  </si>
  <si>
    <r>
      <t>R6.9</t>
    </r>
    <r>
      <rPr>
        <sz val="8"/>
        <color theme="1"/>
        <rFont val="Calibri"/>
        <family val="2"/>
        <scheme val="minor"/>
      </rPr>
      <t>(Excl.VAT)</t>
    </r>
  </si>
  <si>
    <r>
      <t>R7.38</t>
    </r>
    <r>
      <rPr>
        <sz val="8"/>
        <color theme="1"/>
        <rFont val="Calibri"/>
        <family val="2"/>
        <scheme val="minor"/>
      </rPr>
      <t>(Excl.VAT)</t>
    </r>
  </si>
  <si>
    <t>4.     CEMETRY</t>
  </si>
  <si>
    <t>4.1 Extra Costs on Request</t>
  </si>
  <si>
    <t>Digging of an adult grave</t>
  </si>
  <si>
    <t>R 1 035.00</t>
  </si>
  <si>
    <t>Digging of a child grave</t>
  </si>
  <si>
    <t>R686.00</t>
  </si>
  <si>
    <t>Trimming or brick walling per adult grave</t>
  </si>
  <si>
    <t>R 1 258.00</t>
  </si>
  <si>
    <t>Trimming or brick walling per child care</t>
  </si>
  <si>
    <t>R 863.00</t>
  </si>
  <si>
    <t xml:space="preserve"> </t>
  </si>
  <si>
    <t>4.2 All request from outside the jurisdiction Area</t>
  </si>
  <si>
    <t>Adult burial</t>
  </si>
  <si>
    <t>R 2 441.00</t>
  </si>
  <si>
    <t>Child burial</t>
  </si>
  <si>
    <t>R 1 140.00</t>
  </si>
  <si>
    <t>4.3 Community Halls and Libraries.</t>
  </si>
  <si>
    <t>Library Fee (joining fee)</t>
  </si>
  <si>
    <t>R 69.00</t>
  </si>
  <si>
    <t xml:space="preserve">Hall Bookings </t>
  </si>
  <si>
    <t>R 686.00</t>
  </si>
  <si>
    <t>SASSA Paypoint Hall booking fees ( per annum)</t>
  </si>
  <si>
    <t>R 1 379.00</t>
  </si>
  <si>
    <t>Stall Rental (Makapanstad)</t>
  </si>
  <si>
    <t>R 659.00</t>
  </si>
  <si>
    <t xml:space="preserve">4.4 Sundry Charges </t>
  </si>
  <si>
    <t xml:space="preserve">Description </t>
  </si>
  <si>
    <t xml:space="preserve">Photocopy </t>
  </si>
  <si>
    <t>R 2.76</t>
  </si>
  <si>
    <t>Out going Fax per Page</t>
  </si>
  <si>
    <t>N/A</t>
  </si>
  <si>
    <t>R 7.75</t>
  </si>
  <si>
    <t>Print outs</t>
  </si>
  <si>
    <t>R 3.00</t>
  </si>
  <si>
    <t xml:space="preserve">Clearance certificates </t>
  </si>
  <si>
    <t>R 79.00</t>
  </si>
  <si>
    <t xml:space="preserve">4.5 Advertising </t>
  </si>
  <si>
    <t>Posters and leaflets</t>
  </si>
  <si>
    <t>R 515.00</t>
  </si>
  <si>
    <t xml:space="preserve">Billboards advert per month </t>
  </si>
  <si>
    <t>R 1 029.00</t>
  </si>
  <si>
    <t>NB. No private posters will be allowed to be put up without municipal authorization.</t>
  </si>
  <si>
    <t>5.       Machinery and Equipment Hire</t>
  </si>
  <si>
    <t xml:space="preserve">Hiring of TLB per hour </t>
  </si>
  <si>
    <t>R 717.00</t>
  </si>
  <si>
    <t xml:space="preserve">Hiring of Grader per hour </t>
  </si>
  <si>
    <t xml:space="preserve">Hiring of smooth roller per hour </t>
  </si>
  <si>
    <t>R 404.00</t>
  </si>
  <si>
    <t>Hiring of Low-bed per kilometer</t>
  </si>
  <si>
    <t>R 33.00</t>
  </si>
  <si>
    <t xml:space="preserve">Hiring of tipper truck per kilometer </t>
  </si>
  <si>
    <t>Hiring of tractors per h/a (FARMING)</t>
  </si>
  <si>
    <t>R 459.00</t>
  </si>
  <si>
    <t>Hiring of tractors (Residential)</t>
  </si>
  <si>
    <t>R 293.00</t>
  </si>
  <si>
    <t>6.       Recreational Facilities Hire</t>
  </si>
  <si>
    <t>R</t>
  </si>
  <si>
    <t>Hiring of Stadium</t>
  </si>
  <si>
    <t>R 583.00</t>
  </si>
  <si>
    <t>Hiring of Park</t>
  </si>
  <si>
    <t xml:space="preserve">R500 full day event. </t>
  </si>
  <si>
    <t>R525 full day event</t>
  </si>
  <si>
    <t>R 768.00</t>
  </si>
  <si>
    <t>Gym membership affiliation per month</t>
  </si>
  <si>
    <t>R 155.00</t>
  </si>
  <si>
    <t xml:space="preserve">Leasing of Municipal property </t>
  </si>
  <si>
    <t xml:space="preserve">Market related rental fees and incremental at between 7 - 10% per annum, depending on lease agreement. </t>
  </si>
  <si>
    <t xml:space="preserve">7.       Assessment  Rates </t>
  </si>
  <si>
    <t xml:space="preserve">All ratable properties and improvements shall be rated on an annual base and may be broken down into monthly payments. </t>
  </si>
  <si>
    <t>Rateable Property</t>
  </si>
  <si>
    <t>Rates 2019/20</t>
  </si>
  <si>
    <t>Rates 2020/21</t>
  </si>
  <si>
    <t xml:space="preserve">Rebate </t>
  </si>
  <si>
    <t xml:space="preserve">Residential </t>
  </si>
  <si>
    <t>R0.001 in the Rand on Market Value of any land and improvements</t>
  </si>
  <si>
    <t>The first R65000.00 is exempted.</t>
  </si>
  <si>
    <t xml:space="preserve">Agricultural Properties including small holdings </t>
  </si>
  <si>
    <t>Phasing in period no longer applicable as per MPRA.</t>
  </si>
  <si>
    <t>State Owned Land (Developed and Undeveloped)</t>
  </si>
  <si>
    <t>R0.040 in the Rand on Market Value of any land and improvements</t>
  </si>
  <si>
    <t>30% rebate on state owned properties</t>
  </si>
  <si>
    <t xml:space="preserve">Government properties </t>
  </si>
  <si>
    <t>R0.060 in the Rand on Market Value of any land and improvements</t>
  </si>
  <si>
    <t xml:space="preserve">Mining </t>
  </si>
  <si>
    <t>R0.050 in the Rand on Market Value of any land and improvement</t>
  </si>
  <si>
    <t>No rebate</t>
  </si>
  <si>
    <t xml:space="preserve">Public Service Infrastructures .e.g. Eskom, Telkom ,MTN , Vodacom, Cell-C and telecommunications installations </t>
  </si>
  <si>
    <t>R0.040 in the Rand on Market Value of any land and improvement</t>
  </si>
  <si>
    <t xml:space="preserve">Business </t>
  </si>
  <si>
    <t>R0.035 in the Rand on the Market Value of any land and improvement</t>
  </si>
  <si>
    <t>No rebates</t>
  </si>
  <si>
    <t xml:space="preserve">Holiday resorts, Hotels, entertainments centers and shopping centers. </t>
  </si>
  <si>
    <t xml:space="preserve">Industrial undertaking </t>
  </si>
  <si>
    <t>R0.050 in the Rand on the Market Value of any land and improvement</t>
  </si>
  <si>
    <t>All ratable land excludinng households properties under the Tribal Management whether registered in the name of the Tribe or in the name of the RSA Government are no longer remissioned from the property rates this excludes the following properties:</t>
  </si>
  <si>
    <t xml:space="preserve">State and Parastatal owned institutions like Hospitals ,Schools, Clinics ,Tertiary , Educational Institutions, Administration buildings, magistrate courts, PSI’s (as defined above)military bases and buildings , including dwelling houses for such institutions and infrastructure or any rights in Land and improvement on such land and pertaining to such rights in land including commercial and industrial buildings, offices, garages and shipping centers. </t>
  </si>
  <si>
    <t xml:space="preserve">NEW SERVICES </t>
  </si>
  <si>
    <t>Proposed Fine Schedule for the Building Control Division</t>
  </si>
  <si>
    <t>Contraventions i.t.o National Building Regulations and Building Standards Act, 1977 (Act 103 of 1977), as amended</t>
  </si>
  <si>
    <t>Section</t>
  </si>
  <si>
    <t>charge description</t>
  </si>
  <si>
    <t>proposed fines</t>
  </si>
  <si>
    <t>Section 4(1)</t>
  </si>
  <si>
    <t>Erecting building without consent</t>
  </si>
  <si>
    <t>R100,00 for each day on which accused was engaged in erecting such building</t>
  </si>
  <si>
    <t>Section 10(1)(a) read together with Section 10(2)</t>
  </si>
  <si>
    <t>Erecting building or doing earthworks that is objectionable</t>
  </si>
  <si>
    <t>R100,00 for each day on which accused so failed</t>
  </si>
  <si>
    <t>Section 10(1)(b) read together with section 10(2)</t>
  </si>
  <si>
    <t>Erecting building on site subject to flooding or filled with refuse</t>
  </si>
  <si>
    <t>Section 12(1) read with section 12(6)</t>
  </si>
  <si>
    <t>Failure to comply with notice issued in terms of section 12(1)</t>
  </si>
  <si>
    <t>R100,00 for each day on which accused so contravened</t>
  </si>
  <si>
    <t>Section 12(2) read with section 12(6)</t>
  </si>
  <si>
    <t>Failure to notify local authority of dangerous building</t>
  </si>
  <si>
    <t>Section 12(3) read with section 12(6)</t>
  </si>
  <si>
    <t>Failure to comply with notice issued in terms of section 12(3)</t>
  </si>
  <si>
    <t>Section 12(4) read with section 12(6)</t>
  </si>
  <si>
    <t>Failure to comply with notice in terms of section 12(4)</t>
  </si>
  <si>
    <t>Section 14(4)</t>
  </si>
  <si>
    <t>Occupation of a building without occupancy certificate</t>
  </si>
  <si>
    <t>R2000,00</t>
  </si>
  <si>
    <t>Regulations i.t.o National Building Regulations and Building Standards Act, 1977 (Act 103 of 1977)</t>
  </si>
  <si>
    <t>Regulations</t>
  </si>
  <si>
    <t>charge Description</t>
  </si>
  <si>
    <t>Proposed Fines</t>
  </si>
  <si>
    <t>Reg. A15(5) of the NBRs</t>
  </si>
  <si>
    <t>Failure to maintain mechanical equipment</t>
  </si>
  <si>
    <t>Reg. A18(4) of the NBRs</t>
  </si>
  <si>
    <t>Practicing plumbing without qualification</t>
  </si>
  <si>
    <t>Reg. A18(5) of the NBRs</t>
  </si>
  <si>
    <t>Unsupervised plumbing work</t>
  </si>
  <si>
    <t>Reg. A22(1) of the NBRs</t>
  </si>
  <si>
    <t>Failure to notify local authority on commencement of building work</t>
  </si>
  <si>
    <t>Reg. A22(2) of the NBRs</t>
  </si>
  <si>
    <t>Failure to notify the local authority regarding inspections</t>
  </si>
  <si>
    <t>Reg. A22(3) of the NBRs</t>
  </si>
  <si>
    <t>Proceeding building work without inspections</t>
  </si>
  <si>
    <t>Reg. A25(1) of the NBRs</t>
  </si>
  <si>
    <t>Using building for other purposes</t>
  </si>
  <si>
    <t>Reg. A25(2) of the NBRs</t>
  </si>
  <si>
    <t>Failure to comply with notice regarding illegal use</t>
  </si>
  <si>
    <t>Reg. A25(5) of the NBRs</t>
  </si>
  <si>
    <t>Deviation from the approved plans</t>
  </si>
  <si>
    <t>Reg. A25(6) read together with Reg. A25(11) of the NBRs</t>
  </si>
  <si>
    <t>Failure to comply with notice to stop erection of building</t>
  </si>
  <si>
    <t>Reg. A25(10) of the NBRs</t>
  </si>
  <si>
    <t>Non-compliance with a notice served in terms of Reg.A25(10)</t>
  </si>
  <si>
    <t>Reg. D4(1) read together with Reg. D4(2) of the NBRs</t>
  </si>
  <si>
    <t>Failure to control access to a swimming pool</t>
  </si>
  <si>
    <t>Reg. E4 of the NBRs</t>
  </si>
  <si>
    <t>Failure to comply with demolition requirements</t>
  </si>
  <si>
    <t>Reg. F1 of the NBRs</t>
  </si>
  <si>
    <t>Failure to safeguard the site</t>
  </si>
  <si>
    <t>Reg. F1(4) of the NBRs</t>
  </si>
  <si>
    <t>Failure to confine the building operations within site boundaries</t>
  </si>
  <si>
    <t>Reg. F6 of the NBRs</t>
  </si>
  <si>
    <t>Failure to control dust and noise on site</t>
  </si>
  <si>
    <t>Reg. F7 of the NBRs</t>
  </si>
  <si>
    <t>Failure to comply with notice regarding testing and inspection of work</t>
  </si>
  <si>
    <t>Reg. F8 of the NBRs</t>
  </si>
  <si>
    <t>Failure to comply with notice regarding excessive waste</t>
  </si>
  <si>
    <t>Reg. F9 of the NBRs</t>
  </si>
  <si>
    <t>Failure to remove surplus material</t>
  </si>
  <si>
    <t>Reg. F10 of the NBRs</t>
  </si>
  <si>
    <t>Conditions and use of builders sheds</t>
  </si>
  <si>
    <t>Reg. F11 of the NBRs</t>
  </si>
  <si>
    <t>Failure to provide adequate sanitary facilities on site</t>
  </si>
  <si>
    <t>Reg. G1 of the NBRs</t>
  </si>
  <si>
    <t>Precautions for safety and stability of excavation</t>
  </si>
  <si>
    <t>Reg. P1(1) of the NBRs</t>
  </si>
  <si>
    <t>Failure to provide suitable drainage</t>
  </si>
  <si>
    <t>Reg. P1(2) of the NBRs</t>
  </si>
  <si>
    <t>Failure to connect to sewer system</t>
  </si>
  <si>
    <t>Reg. P3(1)(a) of the NBRs</t>
  </si>
  <si>
    <t>Sewage discharged into the storm water drain</t>
  </si>
  <si>
    <t>Reg. P3(1)(b) of the NBRs</t>
  </si>
  <si>
    <t>Sewage discharged into natural watercourse</t>
  </si>
  <si>
    <t>Reg. P3(1)(c) of the NBRs</t>
  </si>
  <si>
    <t>Sewage discharged into the street</t>
  </si>
  <si>
    <t>Reg. P3(2) of the NBRs</t>
  </si>
  <si>
    <t>Storm water entering drainage system</t>
  </si>
  <si>
    <t>Reg. P3(3) of the NBRs</t>
  </si>
  <si>
    <t>Notice regarding objectionable discharge</t>
  </si>
  <si>
    <t>Reg. P3(4) of the NBRs</t>
  </si>
  <si>
    <t>Discharging pool water onto other property</t>
  </si>
  <si>
    <t>Reg. P4 of the NBRs</t>
  </si>
  <si>
    <t xml:space="preserve">Industrial effluent installation deviates from approved plans </t>
  </si>
  <si>
    <t>Reg. P5(1) and P5(2) of the NBRs</t>
  </si>
  <si>
    <t>Failure to seal disconnected drainage and/or soil pipes</t>
  </si>
  <si>
    <t>Reg. P5(3) of the NBRs</t>
  </si>
  <si>
    <t>Failure to notify authority about disconnection or interference with drain</t>
  </si>
  <si>
    <t>Reg. P6(1) of the NBRs</t>
  </si>
  <si>
    <t>Unauthorized connection or interference with drain</t>
  </si>
  <si>
    <t>Reg. P7(3) of the NBRs</t>
  </si>
  <si>
    <t>Using drain before inspection and approval</t>
  </si>
  <si>
    <t>Reg. T1(1)(e) of the NBRs</t>
  </si>
  <si>
    <t>Failure to provide adequate fire protection</t>
  </si>
  <si>
    <t>Reg. T2(1) of the NBRs</t>
  </si>
  <si>
    <t>Fire extinguisher not SABS specification</t>
  </si>
  <si>
    <t>Fire extinguisher installation</t>
  </si>
  <si>
    <t xml:space="preserve">Fire extinguisher maintenance </t>
  </si>
  <si>
    <t>Fire extinguisher service</t>
  </si>
  <si>
    <t>Reg. T2(2) of the NBRs</t>
  </si>
  <si>
    <t>Hindering or preventing escape from a building in case of fire</t>
  </si>
  <si>
    <t>Determination of charges payable to the MORETELE Local Authority with regard to the examination and approval of building plans and related matters</t>
  </si>
  <si>
    <t>SCHEDULE</t>
  </si>
  <si>
    <t>PART A</t>
  </si>
  <si>
    <t>Charges payable to the MORETELE Local Municipality for the examination and approval of building plans:</t>
  </si>
  <si>
    <t>1. The tariff for the examination and approval of building plans for all buildings, including outbuildings, covered stoeps, verandas, and car-ports:</t>
  </si>
  <si>
    <r>
      <t>(a)</t>
    </r>
    <r>
      <rPr>
        <sz val="11"/>
        <color theme="1"/>
        <rFont val="Calibri"/>
        <family val="2"/>
        <scheme val="minor"/>
      </rPr>
      <t>    For new buildings: R67,50 per 10m² or part thereof subject to a minimum levy of R196,60 per application</t>
    </r>
  </si>
  <si>
    <r>
      <t>(b)</t>
    </r>
    <r>
      <rPr>
        <sz val="11"/>
        <color theme="1"/>
        <rFont val="Calibri"/>
        <family val="2"/>
        <scheme val="minor"/>
      </rPr>
      <t>   For Additions: R67,50 per 10m² or part thereof subject to a minimum levy of 196,60 per application</t>
    </r>
  </si>
  <si>
    <r>
      <t>(c)</t>
    </r>
    <r>
      <rPr>
        <sz val="11"/>
        <color theme="1"/>
        <rFont val="Calibri"/>
        <family val="2"/>
        <scheme val="minor"/>
      </rPr>
      <t>    For Alterations: R67,50 per 10m² or part thereof subject to a minimum levy of R196,60 per application</t>
    </r>
  </si>
  <si>
    <r>
      <t>(d)</t>
    </r>
    <r>
      <rPr>
        <sz val="11"/>
        <color theme="1"/>
        <rFont val="Calibri"/>
        <family val="2"/>
        <scheme val="minor"/>
      </rPr>
      <t>   For Amended plans: R67,50 per 10m² or part thereof, applicable to that part of the building where amendments are made/take place, subject to a minimum levy of R196,60 per application</t>
    </r>
  </si>
  <si>
    <r>
      <t>(e)</t>
    </r>
    <r>
      <rPr>
        <sz val="11"/>
        <color theme="1"/>
        <rFont val="Calibri"/>
        <family val="2"/>
        <scheme val="minor"/>
      </rPr>
      <t>    For New Proposals/Re-Design: R67,50 per 10m² or part thereof subject to a minimum levy of R196,60 per application</t>
    </r>
  </si>
  <si>
    <r>
      <t>(f)</t>
    </r>
    <r>
      <rPr>
        <sz val="11"/>
        <color theme="1"/>
        <rFont val="Calibri"/>
        <family val="2"/>
        <scheme val="minor"/>
      </rPr>
      <t>    For the Renewal of plans where the approval of such plan has lapsed in terms of Section 7(4) of the National Building Regulations and Building Standards Act, 1977 (Act 103 of 1977), as amended: R67,50 per 10m² or part thereof subject to a minimum levy of R196,60 per application</t>
    </r>
  </si>
  <si>
    <r>
      <t>(g)</t>
    </r>
    <r>
      <rPr>
        <sz val="11"/>
        <color theme="1"/>
        <rFont val="Calibri"/>
        <family val="2"/>
        <scheme val="minor"/>
      </rPr>
      <t>   For the examination of preliminary building sketch plans, as contemplated in Regulation A(3) of the National Building Regulations: R33,70 per 10m² or part thereof subject to a minimum levy of R196,60 per application</t>
    </r>
  </si>
  <si>
    <r>
      <t>(h)</t>
    </r>
    <r>
      <rPr>
        <sz val="11"/>
        <color theme="1"/>
        <rFont val="Calibri"/>
        <family val="2"/>
        <scheme val="minor"/>
      </rPr>
      <t>   For Courtesy Building Plans (Government and Local Authority): No Fee, but must comply fully with Section 2, Application of Act, of the National Building Regulations and Building Standards Act, 1977 (Act 103 of 1977) with notable reference to Section 2(4)</t>
    </r>
  </si>
  <si>
    <r>
      <t>(i)</t>
    </r>
    <r>
      <rPr>
        <sz val="11"/>
        <color theme="1"/>
        <rFont val="Calibri"/>
        <family val="2"/>
        <scheme val="minor"/>
      </rPr>
      <t>     For Low Cost Housing Projects by Government and/or Local Authority: No Fee</t>
    </r>
  </si>
  <si>
    <r>
      <t>(j)</t>
    </r>
    <r>
      <rPr>
        <sz val="11"/>
        <color theme="1"/>
        <rFont val="Calibri"/>
        <family val="2"/>
        <scheme val="minor"/>
      </rPr>
      <t>     For the consideration of an application to commence or proceed with the erection of a building before the granting of approval, as contemplated in Section 7(6) of the National Building Regulations and Building Standards Act, 1977 (Act 103 of 1977), as amended: R33,70 or part thereof, subject to a minimum levy of R196,60 per application</t>
    </r>
  </si>
  <si>
    <r>
      <t>(k)</t>
    </r>
    <r>
      <rPr>
        <sz val="11"/>
        <color theme="1"/>
        <rFont val="Calibri"/>
        <family val="2"/>
        <scheme val="minor"/>
      </rPr>
      <t>   For the consideration of an application to use a building before the certificate of occupancy has been issued, as contemplated in Section 14(1A) of the National Building Regulations and Building Standards Act 1977 (Act 103 of 1977), as amended: R33,70 per 10m² or part thereof, subject to a minimum levy of R196,60.</t>
    </r>
  </si>
  <si>
    <r>
      <t>(l)</t>
    </r>
    <r>
      <rPr>
        <sz val="11"/>
        <color theme="1"/>
        <rFont val="Calibri"/>
        <family val="2"/>
        <scheme val="minor"/>
      </rPr>
      <t>     For the consideration of an application to demolish or cause or permit to demolish a building as contemplated in Regulation E1(1) of the National Building Regulations: R33,70 per 10m² or part thereof, subject to a minimum levy of R196,60.</t>
    </r>
  </si>
  <si>
    <r>
      <t>(m)</t>
    </r>
    <r>
      <rPr>
        <sz val="11"/>
        <color theme="1"/>
        <rFont val="Calibri"/>
        <family val="2"/>
        <scheme val="minor"/>
      </rPr>
      <t xml:space="preserve"> For the construction of a swimming pool: R196,60</t>
    </r>
  </si>
  <si>
    <r>
      <t>(n)</t>
    </r>
    <r>
      <rPr>
        <sz val="11"/>
        <color theme="1"/>
        <rFont val="Calibri"/>
        <family val="2"/>
        <scheme val="minor"/>
      </rPr>
      <t>   For the authorization to carry out minor building work as contemplated in Section 13 of the National Building Regulations and Building Standards Act 1977 (Act 103 of 1977), as amended: R106,70</t>
    </r>
  </si>
  <si>
    <t>(o)   For re-roofing per application</t>
  </si>
  <si>
    <r>
      <t>(p)</t>
    </r>
    <r>
      <rPr>
        <sz val="11"/>
        <color theme="1"/>
        <rFont val="Calibri"/>
        <family val="2"/>
        <scheme val="minor"/>
      </rPr>
      <t xml:space="preserve">   For the erection of antennae and/or masts: </t>
    </r>
  </si>
  <si>
    <r>
      <t xml:space="preserve">                                                              </t>
    </r>
    <r>
      <rPr>
        <sz val="11"/>
        <color theme="1"/>
        <rFont val="Calibri"/>
        <family val="2"/>
        <scheme val="minor"/>
      </rPr>
      <t>i.            Ground Based</t>
    </r>
  </si>
  <si>
    <r>
      <t xml:space="preserve">                                                            </t>
    </r>
    <r>
      <rPr>
        <sz val="11"/>
        <color theme="1"/>
        <rFont val="Calibri"/>
        <family val="2"/>
        <scheme val="minor"/>
      </rPr>
      <t>ii.            Roof Top Based</t>
    </r>
  </si>
  <si>
    <r>
      <t>(q)</t>
    </r>
    <r>
      <rPr>
        <sz val="11"/>
        <color theme="1"/>
        <rFont val="Calibri"/>
        <family val="2"/>
        <scheme val="minor"/>
      </rPr>
      <t>   For the erection of free standing and/or boundary walls</t>
    </r>
  </si>
  <si>
    <t xml:space="preserve">2. The minimum charges payable for examination or approval of any building related applications </t>
  </si>
  <si>
    <t>3. The maximum charges payable for the examination or approval of building plans applications</t>
  </si>
  <si>
    <t xml:space="preserve">4. The refundable deposit for the demolition of buildings/structures having an area of more than 10m² </t>
  </si>
  <si>
    <t>5. The refundable deposit (building refuse removal) payable on submission of plans for dwelling houses, swimming pools.</t>
  </si>
  <si>
    <t>6. The refundable deposit (building refuse removal) payable on submission of plans for business, industrial and commercial buildings</t>
  </si>
  <si>
    <t>7. The refundable deposit (building refuse removal) payable on submission of any application declared as minor building work as defined in the National Building Regulations</t>
  </si>
  <si>
    <t>Part B</t>
  </si>
  <si>
    <t>Charges payable to the MORETELE Local Municipality, other than those for the examination and approval of building plans:</t>
  </si>
  <si>
    <t>1. The charges payable, other than those for the examination and approval of building plans, shall be as follows:</t>
  </si>
  <si>
    <r>
      <t>(a)</t>
    </r>
    <r>
      <rPr>
        <sz val="11"/>
        <color theme="1"/>
        <rFont val="Calibri"/>
        <family val="2"/>
        <scheme val="minor"/>
      </rPr>
      <t>    For the consideration of an application to erect a verandah over municipal property: R200,00 per application together with a levy of R3,00/m² or part thereof.</t>
    </r>
  </si>
  <si>
    <t>Provided that –</t>
  </si>
  <si>
    <r>
      <t>-</t>
    </r>
    <r>
      <rPr>
        <sz val="11"/>
        <color theme="1"/>
        <rFont val="Calibri"/>
        <family val="2"/>
        <scheme val="minor"/>
      </rPr>
      <t>          An application may only be for a period of maximum one (1) year, whereupon an application for renewal may be made.</t>
    </r>
  </si>
  <si>
    <r>
      <t>-</t>
    </r>
    <r>
      <rPr>
        <sz val="11"/>
        <color theme="1"/>
        <rFont val="Calibri"/>
        <family val="2"/>
        <scheme val="minor"/>
      </rPr>
      <t>          In respect of rental for a verandah over municipal property, the charges shall be R5/m² per month or part thereof, calculated on the area of the municipal property covered by such verandah.</t>
    </r>
  </si>
  <si>
    <r>
      <t>-</t>
    </r>
    <r>
      <rPr>
        <sz val="11"/>
        <color theme="1"/>
        <rFont val="Calibri"/>
        <family val="2"/>
        <scheme val="minor"/>
      </rPr>
      <t>          A minimum charge of R75,00 per month or part thereof shall be applicable</t>
    </r>
  </si>
  <si>
    <r>
      <t>(b)</t>
    </r>
    <r>
      <rPr>
        <sz val="11"/>
        <color theme="1"/>
        <rFont val="Calibri"/>
        <family val="2"/>
        <scheme val="minor"/>
      </rPr>
      <t>   For a re-inspection, owing to defective work or any negligence on the part of the application, or if it is found that the building work is not ready for an inspection after such an inspection has been requested: R100,00 in respect of each inspection</t>
    </r>
  </si>
  <si>
    <r>
      <t>(c)</t>
    </r>
    <r>
      <rPr>
        <sz val="11"/>
        <color theme="1"/>
        <rFont val="Calibri"/>
        <family val="2"/>
        <scheme val="minor"/>
      </rPr>
      <t>     For a copy of a notice of approval: R11,00 per copy</t>
    </r>
  </si>
  <si>
    <t>2. Administrative charge for submission of building plan applications regarding Unauthorized Work after a notice has been served in terms of the National Building Regulations and Building Standards Act, 1977 (Act 103 of 1977), as amended: Five (5) × Plan Fee (Additional to plan fee).</t>
  </si>
  <si>
    <t>Determination of charges payable to the MORETELE Local Authority with regard to the submission and approval of land use applications and related matters</t>
  </si>
  <si>
    <t>Schedule A</t>
  </si>
  <si>
    <t>1. The charges for the evaluation and approval of land use applications shall be as follows:</t>
  </si>
  <si>
    <r>
      <t>(a)</t>
    </r>
    <r>
      <rPr>
        <sz val="11"/>
        <color theme="1"/>
        <rFont val="Calibri"/>
        <family val="2"/>
        <scheme val="minor"/>
      </rPr>
      <t>    Rezoning applications</t>
    </r>
  </si>
  <si>
    <t>(b)   Consent use application application</t>
  </si>
  <si>
    <t>(c)   Subdivision and consolidation application</t>
  </si>
  <si>
    <t>(d)  Township application</t>
  </si>
  <si>
    <t xml:space="preserve">(e) Relaxation of Building line/ Servitude </t>
  </si>
  <si>
    <t>(f) Site Development Plan</t>
  </si>
  <si>
    <t xml:space="preserve">9. Other </t>
  </si>
  <si>
    <t xml:space="preserve">For all miscellaneous items, please consult the office of the Municipal Manager. The Schedule of building properties are attached separately. </t>
  </si>
  <si>
    <r>
      <t>To note – our offices are open between 7H30 and 16h00 daily, payments can be made at the municipal offices and with Ward Cashiers. Please always request for proof of payment. All municipal accounts are payable on or before the 7</t>
    </r>
    <r>
      <rPr>
        <b/>
        <vertAlign val="superscript"/>
        <sz val="11"/>
        <color theme="1"/>
        <rFont val="Calibri"/>
        <family val="2"/>
        <scheme val="minor"/>
      </rPr>
      <t>th</t>
    </r>
    <r>
      <rPr>
        <b/>
        <sz val="11"/>
        <color theme="1"/>
        <rFont val="Calibri"/>
        <family val="2"/>
        <scheme val="minor"/>
      </rPr>
      <t xml:space="preserve"> of every month, </t>
    </r>
  </si>
  <si>
    <t>2022/23</t>
  </si>
  <si>
    <t>2023/24</t>
  </si>
  <si>
    <t>2024/25</t>
  </si>
  <si>
    <t>R43,60 ( Exck.VAT)</t>
  </si>
  <si>
    <t>R87.19 ( Excl.VAT)</t>
  </si>
  <si>
    <t>R60,78 ( Excl.VAT)</t>
  </si>
  <si>
    <t>R9,64 (Excl.VAT)</t>
  </si>
  <si>
    <t>R11,01 ( Excl.VAT)</t>
  </si>
  <si>
    <t>0,001-0,001(29%)=0,0002*0,25=0,0002</t>
  </si>
  <si>
    <t>2025/26</t>
  </si>
  <si>
    <t>2023/24 PROPOSED SCHEDULE OF RATES AND TARRIFS</t>
  </si>
  <si>
    <t xml:space="preserve">The proposed tariffs is to be increased to 5.3% for all  services (rounded off to the nearest tenth ) the 2023/24  financial year for existing tariffs where applicable and where new tariffs have been applied, the application was done through benchmarking with neighboring municipalities and previous tariffs. </t>
  </si>
  <si>
    <t>R45.91 ( Excl.VAT)</t>
  </si>
  <si>
    <t>R48.16 ( Excl.VAT)</t>
  </si>
  <si>
    <t>R50.42 ( Excl.VAT)</t>
  </si>
  <si>
    <t>R91.81 ( Excl.VAT)</t>
  </si>
  <si>
    <t>R96.31 (Excl.VAT)</t>
  </si>
  <si>
    <t>R100.84 ( Excl.VAT)</t>
  </si>
  <si>
    <t>R64,00 ( Excl.VAT)</t>
  </si>
  <si>
    <t>R67,14 ( Excl.VAT)</t>
  </si>
  <si>
    <t>R70.30 ( Excl.VAT)</t>
  </si>
  <si>
    <t>R0.00</t>
  </si>
  <si>
    <t>R10,15 (Excl.VAT)</t>
  </si>
  <si>
    <t>R10,65 ( Excl.VAT)</t>
  </si>
  <si>
    <t>R11.15 ( Excl.VAT)</t>
  </si>
  <si>
    <t>R11,59 ( Excl.VAT)</t>
  </si>
  <si>
    <t>R12,16 ( Excl.VAT)</t>
  </si>
  <si>
    <t>R12.73 ( Excl.VAT)</t>
  </si>
  <si>
    <t>R29.09</t>
  </si>
  <si>
    <t>R33.93</t>
  </si>
  <si>
    <t>R1255</t>
  </si>
  <si>
    <t>R831</t>
  </si>
  <si>
    <t>R1524</t>
  </si>
  <si>
    <t>R1046</t>
  </si>
  <si>
    <t>R2959</t>
  </si>
  <si>
    <t>R1382</t>
  </si>
  <si>
    <t>R84</t>
  </si>
  <si>
    <t>R1672</t>
  </si>
  <si>
    <t>R800</t>
  </si>
  <si>
    <t>R3.34</t>
  </si>
  <si>
    <t>R9.39</t>
  </si>
  <si>
    <t>R3.63</t>
  </si>
  <si>
    <t>R95</t>
  </si>
  <si>
    <t>R623</t>
  </si>
  <si>
    <t>R1247</t>
  </si>
  <si>
    <t>R869</t>
  </si>
  <si>
    <t>R489</t>
  </si>
  <si>
    <t>R39.98</t>
  </si>
  <si>
    <t>R27</t>
  </si>
  <si>
    <t>R556</t>
  </si>
  <si>
    <t>R356</t>
  </si>
  <si>
    <t>R707</t>
  </si>
  <si>
    <t>R932</t>
  </si>
  <si>
    <t>R181</t>
  </si>
  <si>
    <t>Rates 2021/22</t>
  </si>
  <si>
    <t>Rates 2022/23</t>
  </si>
  <si>
    <t>Rates 2023/24</t>
  </si>
  <si>
    <t>Rates 2024/25</t>
  </si>
  <si>
    <t>Rates 2025/26</t>
  </si>
  <si>
    <t>R0.020 in the Rand on Market Value of any land and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</si>
</sst>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R&quot;#,##0;[Red]\-&quot;R&quot;#,##0"/>
    <numFmt numFmtId="165" formatCode="&quot;R&quot;#,##0.00;[Red]\-&quot;R&quot;#,##0.00"/>
    <numFmt numFmtId="166" formatCode="_-* #,##0.00_-;\-* #,##0.00_-;_-* &quot;-&quot;??_-;_-@_-"/>
    <numFmt numFmtId="167" formatCode="&quot;R&quot;\ #,##0.00"/>
    <numFmt numFmtId="168" formatCode="&quot;R&quot;\ #,##0.00;[Red]&quot;R&quot;\ \-#,##0.00"/>
    <numFmt numFmtId="169" formatCode="&quot;R&quot;\ #,##0;[Red]&quot;R&quot;\ \-#,##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6"/>
      <color theme="1"/>
      <name val="Calibri"/>
      <family val="2"/>
      <scheme val="minor"/>
    </font>
    <font>
      <b/>
      <sz val="14"/>
      <color theme="1"/>
      <name val="Calibri"/>
      <family val="2"/>
      <scheme val="minor"/>
    </font>
    <font>
      <sz val="8"/>
      <color theme="1"/>
      <name val="Calibri"/>
      <family val="2"/>
      <scheme val="minor"/>
    </font>
    <font>
      <b/>
      <u/>
      <sz val="16"/>
      <color theme="1"/>
      <name val="Calibri"/>
      <family val="2"/>
      <scheme val="minor"/>
    </font>
    <font>
      <b/>
      <u/>
      <sz val="12"/>
      <color theme="1"/>
      <name val="Calibri"/>
      <family val="2"/>
      <scheme val="minor"/>
    </font>
    <font>
      <b/>
      <u/>
      <sz val="14"/>
      <color theme="1"/>
      <name val="Calibri"/>
      <family val="2"/>
      <scheme val="minor"/>
    </font>
    <font>
      <b/>
      <vertAlign val="superscript"/>
      <sz val="11"/>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6" fontId="1" fillId="0" borderId="0" applyFont="0" applyFill="0" applyBorder="0" applyAlignment="0" applyProtection="0"/>
  </cellStyleXfs>
  <cellXfs count="88">
    <xf numFmtId="0" fontId="0" fillId="0" borderId="0" xfId="0"/>
    <xf numFmtId="0" fontId="0" fillId="0" borderId="0" xfId="0" applyAlignment="1">
      <alignment vertical="center"/>
    </xf>
    <xf numFmtId="167" fontId="0" fillId="0" borderId="0" xfId="0" applyNumberFormat="1"/>
    <xf numFmtId="0" fontId="3" fillId="0" borderId="0" xfId="0" applyFont="1" applyAlignment="1">
      <alignment horizontal="left" vertical="center" indent="5"/>
    </xf>
    <xf numFmtId="0" fontId="3" fillId="0" borderId="1" xfId="0" applyFont="1" applyBorder="1" applyAlignment="1">
      <alignment vertical="center" wrapText="1"/>
    </xf>
    <xf numFmtId="0" fontId="3" fillId="0" borderId="1" xfId="0" applyFont="1" applyBorder="1"/>
    <xf numFmtId="167" fontId="3" fillId="0" borderId="1" xfId="0" applyNumberFormat="1" applyFont="1" applyBorder="1"/>
    <xf numFmtId="168" fontId="0" fillId="0" borderId="1" xfId="0" applyNumberFormat="1" applyBorder="1" applyAlignment="1">
      <alignment vertical="center" wrapText="1"/>
    </xf>
    <xf numFmtId="168" fontId="0" fillId="0" borderId="1" xfId="0" applyNumberFormat="1" applyBorder="1"/>
    <xf numFmtId="167" fontId="0" fillId="0" borderId="1" xfId="0" applyNumberFormat="1" applyBorder="1"/>
    <xf numFmtId="0" fontId="0" fillId="0" borderId="1" xfId="0" applyBorder="1"/>
    <xf numFmtId="0" fontId="4" fillId="0" borderId="0" xfId="0" applyFont="1"/>
    <xf numFmtId="0" fontId="3"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horizontal="right"/>
    </xf>
    <xf numFmtId="164" fontId="0" fillId="0" borderId="1" xfId="0" applyNumberFormat="1" applyBorder="1"/>
    <xf numFmtId="167" fontId="0" fillId="0" borderId="1" xfId="0" applyNumberFormat="1" applyBorder="1" applyAlignment="1">
      <alignment vertical="center" wrapText="1"/>
    </xf>
    <xf numFmtId="2" fontId="0" fillId="0" borderId="0" xfId="0" applyNumberFormat="1"/>
    <xf numFmtId="168" fontId="0" fillId="0" borderId="1" xfId="0" applyNumberFormat="1" applyBorder="1" applyAlignment="1">
      <alignment horizontal="left" vertical="center" wrapText="1"/>
    </xf>
    <xf numFmtId="165" fontId="0" fillId="0" borderId="1" xfId="0" applyNumberFormat="1" applyBorder="1" applyAlignment="1">
      <alignment horizontal="right"/>
    </xf>
    <xf numFmtId="165" fontId="0" fillId="0" borderId="1" xfId="0" applyNumberFormat="1" applyBorder="1"/>
    <xf numFmtId="0" fontId="3" fillId="0" borderId="0" xfId="0" applyFont="1" applyAlignment="1">
      <alignment horizontal="left" vertical="center" indent="8"/>
    </xf>
    <xf numFmtId="168" fontId="0" fillId="0" borderId="1" xfId="1" applyNumberFormat="1" applyFont="1" applyFill="1" applyBorder="1" applyAlignment="1">
      <alignment horizontal="left" vertical="center" wrapText="1"/>
    </xf>
    <xf numFmtId="0" fontId="3" fillId="0" borderId="0" xfId="0" applyFont="1" applyAlignment="1">
      <alignment horizontal="left" vertical="center" indent="10"/>
    </xf>
    <xf numFmtId="0" fontId="3" fillId="0" borderId="0" xfId="0" applyFont="1" applyAlignment="1">
      <alignment vertical="center"/>
    </xf>
    <xf numFmtId="168" fontId="0" fillId="0" borderId="0" xfId="0" applyNumberFormat="1"/>
    <xf numFmtId="169" fontId="0" fillId="0" borderId="1" xfId="0" applyNumberFormat="1" applyBorder="1" applyAlignment="1">
      <alignment horizontal="left" vertical="center" wrapText="1"/>
    </xf>
    <xf numFmtId="168" fontId="0" fillId="0" borderId="6" xfId="0" applyNumberFormat="1" applyBorder="1" applyAlignment="1">
      <alignment horizontal="left" vertical="center" wrapText="1"/>
    </xf>
    <xf numFmtId="0" fontId="3" fillId="0" borderId="4" xfId="0" applyFont="1" applyBorder="1" applyAlignment="1">
      <alignment vertical="center"/>
    </xf>
    <xf numFmtId="0" fontId="0" fillId="0" borderId="5" xfId="0" applyBorder="1"/>
    <xf numFmtId="0" fontId="0" fillId="0" borderId="6" xfId="0" applyBorder="1"/>
    <xf numFmtId="167" fontId="0" fillId="0" borderId="1" xfId="0" applyNumberFormat="1" applyBorder="1" applyAlignment="1">
      <alignment horizontal="left"/>
    </xf>
    <xf numFmtId="168" fontId="3" fillId="0" borderId="1" xfId="0" applyNumberFormat="1" applyFont="1" applyBorder="1" applyAlignment="1">
      <alignment vertical="center" wrapText="1"/>
    </xf>
    <xf numFmtId="0" fontId="3" fillId="0" borderId="0" xfId="0" applyFont="1"/>
    <xf numFmtId="168"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169" fontId="3" fillId="0" borderId="1" xfId="0" applyNumberFormat="1" applyFont="1" applyBorder="1" applyAlignment="1">
      <alignment horizontal="left" vertical="center" wrapText="1"/>
    </xf>
    <xf numFmtId="167" fontId="2" fillId="0" borderId="1" xfId="0" applyNumberFormat="1" applyFont="1" applyBorder="1"/>
    <xf numFmtId="0" fontId="0" fillId="0" borderId="0" xfId="0" applyAlignment="1">
      <alignment horizontal="center" vertical="center"/>
    </xf>
    <xf numFmtId="0" fontId="10" fillId="0" borderId="0" xfId="0" applyFont="1" applyAlignment="1">
      <alignment horizontal="left" vertical="center"/>
    </xf>
    <xf numFmtId="167" fontId="0" fillId="0" borderId="0" xfId="0" applyNumberFormat="1" applyAlignment="1">
      <alignment vertical="center"/>
    </xf>
    <xf numFmtId="167" fontId="0" fillId="0" borderId="0" xfId="0" applyNumberFormat="1" applyAlignment="1">
      <alignment horizontal="right" vertical="center"/>
    </xf>
    <xf numFmtId="167" fontId="0" fillId="0" borderId="0" xfId="0" applyNumberFormat="1" applyAlignment="1">
      <alignment horizontal="right" vertical="center" wrapText="1"/>
    </xf>
    <xf numFmtId="0" fontId="3" fillId="0" borderId="0" xfId="0" applyFont="1" applyAlignment="1">
      <alignment horizontal="left" vertical="center" indent="2"/>
    </xf>
    <xf numFmtId="0" fontId="3" fillId="0" borderId="0" xfId="0" applyFont="1" applyAlignment="1">
      <alignment horizontal="left" vertical="center" wrapText="1"/>
    </xf>
    <xf numFmtId="0" fontId="0" fillId="0" borderId="13" xfId="0" applyBorder="1"/>
    <xf numFmtId="164" fontId="0" fillId="0" borderId="0" xfId="0" applyNumberFormat="1"/>
    <xf numFmtId="164" fontId="0" fillId="0" borderId="1" xfId="1" applyNumberFormat="1" applyFont="1" applyBorder="1"/>
    <xf numFmtId="166" fontId="0" fillId="0" borderId="1" xfId="1" applyFont="1" applyBorder="1"/>
    <xf numFmtId="0" fontId="3" fillId="2" borderId="1" xfId="0" applyFont="1" applyFill="1" applyBorder="1" applyAlignment="1">
      <alignment vertical="center" wrapText="1"/>
    </xf>
    <xf numFmtId="0" fontId="3" fillId="2" borderId="1" xfId="0" applyFont="1" applyFill="1" applyBorder="1"/>
    <xf numFmtId="167" fontId="3" fillId="2" borderId="1" xfId="0" applyNumberFormat="1" applyFont="1" applyFill="1" applyBorder="1"/>
    <xf numFmtId="0" fontId="0" fillId="2" borderId="0" xfId="0" applyFill="1"/>
    <xf numFmtId="0" fontId="3" fillId="2" borderId="0" xfId="0" applyFont="1" applyFill="1"/>
    <xf numFmtId="0" fontId="0" fillId="0" borderId="0" xfId="0"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0" fontId="0" fillId="0" borderId="0" xfId="0"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indent="5"/>
    </xf>
    <xf numFmtId="0" fontId="0" fillId="0" borderId="1" xfId="0"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3" fillId="0" borderId="0" xfId="0" applyFont="1" applyAlignment="1">
      <alignment horizontal="left" vertical="center"/>
    </xf>
    <xf numFmtId="0" fontId="3" fillId="0" borderId="1" xfId="0" applyFont="1" applyBorder="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xf>
    <xf numFmtId="0" fontId="0" fillId="0" borderId="1" xfId="0" applyBorder="1" applyAlignment="1">
      <alignment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2" borderId="1" xfId="0" applyFont="1" applyFill="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168" fontId="0" fillId="0" borderId="2" xfId="0" applyNumberFormat="1" applyBorder="1" applyAlignment="1">
      <alignment vertical="center" wrapText="1"/>
    </xf>
    <xf numFmtId="168" fontId="0" fillId="0" borderId="3" xfId="0" applyNumberFormat="1" applyBorder="1" applyAlignment="1">
      <alignment vertical="center" wrapText="1"/>
    </xf>
    <xf numFmtId="168" fontId="3" fillId="0" borderId="1" xfId="0" applyNumberFormat="1" applyFont="1"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A:\moretele.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1990724</xdr:colOff>
      <xdr:row>2</xdr:row>
      <xdr:rowOff>723900</xdr:rowOff>
    </xdr:from>
    <xdr:to>
      <xdr:col>3</xdr:col>
      <xdr:colOff>177800</xdr:colOff>
      <xdr:row>5</xdr:row>
      <xdr:rowOff>635000</xdr:rowOff>
    </xdr:to>
    <xdr:pic>
      <xdr:nvPicPr>
        <xdr:cNvPr id="2" name="Picture 1" descr="Description: A:\moretele.jpg">
          <a:extLst>
            <a:ext uri="{FF2B5EF4-FFF2-40B4-BE49-F238E27FC236}">
              <a16:creationId xmlns:a16="http://schemas.microsoft.com/office/drawing/2014/main" id="{565AAF69-B6BD-4076-A6E0-74B9ECD1220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30424" y="9867900"/>
          <a:ext cx="3565526" cy="136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3B265-2617-4BFC-8346-78699BD47B94}">
  <sheetPr>
    <pageSetUpPr fitToPage="1"/>
  </sheetPr>
  <dimension ref="B1:Q264"/>
  <sheetViews>
    <sheetView tabSelected="1" topLeftCell="A3" zoomScaleNormal="100" workbookViewId="0">
      <selection activeCell="O14" sqref="O14"/>
    </sheetView>
  </sheetViews>
  <sheetFormatPr defaultColWidth="9.109375" defaultRowHeight="60.45" customHeight="1" x14ac:dyDescent="0.3"/>
  <cols>
    <col min="1" max="1" width="2" customWidth="1"/>
    <col min="2" max="2" width="61" customWidth="1"/>
    <col min="3" max="3" width="16" customWidth="1"/>
    <col min="4" max="4" width="15.33203125" customWidth="1"/>
    <col min="5" max="5" width="17.6640625" hidden="1" customWidth="1"/>
    <col min="6" max="6" width="0.33203125" customWidth="1"/>
    <col min="7" max="7" width="17.6640625" hidden="1" customWidth="1"/>
    <col min="8" max="8" width="17.33203125" style="2" hidden="1" customWidth="1"/>
    <col min="9" max="9" width="18.44140625" style="11" hidden="1" customWidth="1"/>
    <col min="10" max="12" width="0" hidden="1" customWidth="1"/>
    <col min="13" max="14" width="16.109375" bestFit="1" customWidth="1"/>
    <col min="15" max="16" width="15.77734375" bestFit="1" customWidth="1"/>
    <col min="17" max="17" width="16.21875" customWidth="1"/>
  </cols>
  <sheetData>
    <row r="1" spans="2:17" ht="14.55" hidden="1" customHeight="1" x14ac:dyDescent="0.3">
      <c r="B1" s="1"/>
      <c r="I1"/>
    </row>
    <row r="2" spans="2:17" ht="14.55" hidden="1" customHeight="1" x14ac:dyDescent="0.3">
      <c r="B2" s="1"/>
      <c r="I2"/>
    </row>
    <row r="3" spans="2:17" ht="60.45" customHeight="1" x14ac:dyDescent="0.3">
      <c r="B3" s="86" t="s">
        <v>0</v>
      </c>
      <c r="C3" s="86"/>
      <c r="D3" s="86"/>
      <c r="E3" s="86"/>
      <c r="F3" s="86"/>
      <c r="I3"/>
    </row>
    <row r="5" spans="2:17" ht="60.45" customHeight="1" x14ac:dyDescent="0.3">
      <c r="B5" s="1"/>
      <c r="I5"/>
    </row>
    <row r="6" spans="2:17" ht="60.45" customHeight="1" x14ac:dyDescent="0.3">
      <c r="B6" s="1"/>
      <c r="I6"/>
    </row>
    <row r="7" spans="2:17" ht="14.55" hidden="1" customHeight="1" x14ac:dyDescent="0.3">
      <c r="B7" s="1"/>
      <c r="I7"/>
    </row>
    <row r="8" spans="2:17" ht="14.55" hidden="1" customHeight="1" x14ac:dyDescent="0.3">
      <c r="B8" s="1"/>
      <c r="I8"/>
    </row>
    <row r="9" spans="2:17" ht="14.55" hidden="1" customHeight="1" x14ac:dyDescent="0.3">
      <c r="B9" s="1"/>
      <c r="I9"/>
    </row>
    <row r="10" spans="2:17" ht="14.55" hidden="1" customHeight="1" x14ac:dyDescent="0.3">
      <c r="B10" s="1"/>
      <c r="I10"/>
    </row>
    <row r="11" spans="2:17" ht="14.55" hidden="1" customHeight="1" x14ac:dyDescent="0.3">
      <c r="B11" s="1"/>
      <c r="I11"/>
    </row>
    <row r="12" spans="2:17" ht="60.45" customHeight="1" x14ac:dyDescent="0.3">
      <c r="B12" s="87" t="s">
        <v>354</v>
      </c>
      <c r="C12" s="87"/>
      <c r="D12" s="87"/>
      <c r="E12" s="87"/>
      <c r="F12" s="87"/>
      <c r="I12"/>
    </row>
    <row r="13" spans="2:17" ht="60.45" customHeight="1" x14ac:dyDescent="0.3">
      <c r="B13" s="57" t="s">
        <v>355</v>
      </c>
      <c r="C13" s="57"/>
      <c r="D13" s="57"/>
      <c r="E13" s="57"/>
      <c r="F13" s="57"/>
      <c r="I13"/>
    </row>
    <row r="14" spans="2:17" ht="60.45" customHeight="1" x14ac:dyDescent="0.3">
      <c r="B14" s="3" t="s">
        <v>1</v>
      </c>
      <c r="I14"/>
    </row>
    <row r="15" spans="2:17" ht="60.45" customHeight="1" x14ac:dyDescent="0.3">
      <c r="B15" s="80" t="s">
        <v>2</v>
      </c>
      <c r="C15" s="80"/>
      <c r="D15" s="80"/>
      <c r="E15" s="49" t="s">
        <v>3</v>
      </c>
      <c r="F15" s="49" t="s">
        <v>4</v>
      </c>
      <c r="G15" s="50" t="s">
        <v>5</v>
      </c>
      <c r="H15" s="51" t="s">
        <v>5</v>
      </c>
      <c r="I15" s="50" t="s">
        <v>6</v>
      </c>
      <c r="J15" s="52"/>
      <c r="K15" s="52"/>
      <c r="L15" s="52"/>
      <c r="M15" s="50" t="s">
        <v>7</v>
      </c>
      <c r="N15" s="50" t="s">
        <v>344</v>
      </c>
      <c r="O15" s="50" t="s">
        <v>345</v>
      </c>
      <c r="P15" s="50" t="s">
        <v>346</v>
      </c>
      <c r="Q15" s="50" t="s">
        <v>353</v>
      </c>
    </row>
    <row r="16" spans="2:17" ht="60.45" customHeight="1" x14ac:dyDescent="0.3">
      <c r="B16" s="65" t="s">
        <v>8</v>
      </c>
      <c r="C16" s="65"/>
      <c r="D16" s="65"/>
      <c r="E16" s="7">
        <v>26.5</v>
      </c>
      <c r="F16" s="7" t="s">
        <v>9</v>
      </c>
      <c r="G16" s="8" t="e">
        <f>F16*0.06+F16</f>
        <v>#VALUE!</v>
      </c>
      <c r="H16" s="9" t="s">
        <v>10</v>
      </c>
      <c r="I16" s="9" t="s">
        <v>11</v>
      </c>
      <c r="J16">
        <f>30*5/100</f>
        <v>1.5</v>
      </c>
      <c r="K16" s="2">
        <v>30</v>
      </c>
      <c r="L16">
        <f>SUM(J16:K16)</f>
        <v>31.5</v>
      </c>
      <c r="M16" s="10" t="s">
        <v>12</v>
      </c>
      <c r="N16" s="20" t="s">
        <v>347</v>
      </c>
      <c r="O16" s="10" t="s">
        <v>356</v>
      </c>
      <c r="P16" s="10" t="s">
        <v>357</v>
      </c>
      <c r="Q16" s="10" t="s">
        <v>358</v>
      </c>
    </row>
    <row r="17" spans="2:17" ht="60.45" customHeight="1" x14ac:dyDescent="0.3">
      <c r="B17" s="85" t="s">
        <v>13</v>
      </c>
      <c r="C17" s="85"/>
      <c r="D17" s="85"/>
      <c r="E17" s="7">
        <v>53</v>
      </c>
      <c r="F17" s="7" t="s">
        <v>14</v>
      </c>
      <c r="G17" s="8" t="e">
        <f>F17*0.06+F17</f>
        <v>#VALUE!</v>
      </c>
      <c r="H17" s="9" t="s">
        <v>15</v>
      </c>
      <c r="I17" s="9" t="s">
        <v>16</v>
      </c>
      <c r="J17">
        <f>60*5/100</f>
        <v>3</v>
      </c>
      <c r="K17">
        <v>60</v>
      </c>
      <c r="L17">
        <f t="shared" ref="L17:L64" si="0">SUM(J17:K17)</f>
        <v>63</v>
      </c>
      <c r="M17" s="10" t="s">
        <v>17</v>
      </c>
      <c r="N17" s="10" t="s">
        <v>348</v>
      </c>
      <c r="O17" s="10" t="s">
        <v>359</v>
      </c>
      <c r="P17" s="10" t="s">
        <v>360</v>
      </c>
      <c r="Q17" s="10" t="s">
        <v>361</v>
      </c>
    </row>
    <row r="18" spans="2:17" ht="60.45" customHeight="1" x14ac:dyDescent="0.3">
      <c r="B18" s="3" t="s">
        <v>18</v>
      </c>
      <c r="L18">
        <f t="shared" si="0"/>
        <v>0</v>
      </c>
    </row>
    <row r="19" spans="2:17" ht="60.45" customHeight="1" x14ac:dyDescent="0.3">
      <c r="B19" s="80" t="s">
        <v>2</v>
      </c>
      <c r="C19" s="80"/>
      <c r="D19" s="80"/>
      <c r="E19" s="49" t="s">
        <v>3</v>
      </c>
      <c r="F19" s="49" t="s">
        <v>4</v>
      </c>
      <c r="G19" s="50" t="s">
        <v>5</v>
      </c>
      <c r="H19" s="51" t="s">
        <v>5</v>
      </c>
      <c r="I19" s="50" t="s">
        <v>6</v>
      </c>
      <c r="J19" s="53"/>
      <c r="K19" s="53"/>
      <c r="L19" s="53">
        <f t="shared" si="0"/>
        <v>0</v>
      </c>
      <c r="M19" s="50" t="s">
        <v>7</v>
      </c>
      <c r="N19" s="50" t="s">
        <v>344</v>
      </c>
      <c r="O19" s="50" t="s">
        <v>345</v>
      </c>
      <c r="P19" s="50" t="s">
        <v>346</v>
      </c>
      <c r="Q19" s="50" t="s">
        <v>353</v>
      </c>
    </row>
    <row r="20" spans="2:17" ht="60.45" customHeight="1" x14ac:dyDescent="0.3">
      <c r="B20" s="65" t="s">
        <v>8</v>
      </c>
      <c r="C20" s="65"/>
      <c r="D20" s="65"/>
      <c r="E20" s="7">
        <v>26.5</v>
      </c>
      <c r="F20" s="7" t="s">
        <v>9</v>
      </c>
      <c r="G20" s="8" t="e">
        <f>F20*0.06+F20</f>
        <v>#VALUE!</v>
      </c>
      <c r="H20" s="9" t="s">
        <v>10</v>
      </c>
      <c r="I20" s="9" t="s">
        <v>11</v>
      </c>
      <c r="J20">
        <f>30*5/100</f>
        <v>1.5</v>
      </c>
      <c r="K20">
        <v>30</v>
      </c>
      <c r="L20">
        <f t="shared" si="0"/>
        <v>31.5</v>
      </c>
      <c r="M20" s="10" t="s">
        <v>12</v>
      </c>
      <c r="N20" s="10" t="s">
        <v>347</v>
      </c>
      <c r="O20" s="10" t="s">
        <v>356</v>
      </c>
      <c r="P20" s="10" t="s">
        <v>357</v>
      </c>
      <c r="Q20" s="10" t="s">
        <v>358</v>
      </c>
    </row>
    <row r="21" spans="2:17" ht="60.45" customHeight="1" x14ac:dyDescent="0.3">
      <c r="B21" s="85" t="s">
        <v>13</v>
      </c>
      <c r="C21" s="85"/>
      <c r="D21" s="85"/>
      <c r="E21" s="7">
        <v>37</v>
      </c>
      <c r="F21" s="7" t="s">
        <v>19</v>
      </c>
      <c r="G21" s="8" t="e">
        <f>F21*0.06+F21</f>
        <v>#VALUE!</v>
      </c>
      <c r="H21" s="9" t="s">
        <v>20</v>
      </c>
      <c r="I21" s="9" t="s">
        <v>21</v>
      </c>
      <c r="J21">
        <f>42*5/100</f>
        <v>2.1</v>
      </c>
      <c r="K21">
        <v>42</v>
      </c>
      <c r="L21">
        <f t="shared" si="0"/>
        <v>44.1</v>
      </c>
      <c r="M21" s="10" t="s">
        <v>22</v>
      </c>
      <c r="N21" s="10" t="s">
        <v>349</v>
      </c>
      <c r="O21" s="10" t="s">
        <v>362</v>
      </c>
      <c r="P21" s="10" t="s">
        <v>363</v>
      </c>
      <c r="Q21" s="10" t="s">
        <v>364</v>
      </c>
    </row>
    <row r="22" spans="2:17" ht="60.45" customHeight="1" x14ac:dyDescent="0.3">
      <c r="B22" s="3" t="s">
        <v>23</v>
      </c>
      <c r="L22">
        <f t="shared" si="0"/>
        <v>0</v>
      </c>
    </row>
    <row r="23" spans="2:17" ht="60.45" customHeight="1" x14ac:dyDescent="0.3">
      <c r="B23" s="12" t="s">
        <v>24</v>
      </c>
      <c r="L23">
        <f t="shared" si="0"/>
        <v>0</v>
      </c>
    </row>
    <row r="24" spans="2:17" ht="60.45" customHeight="1" x14ac:dyDescent="0.3">
      <c r="B24" s="80" t="s">
        <v>2</v>
      </c>
      <c r="C24" s="80"/>
      <c r="D24" s="80"/>
      <c r="E24" s="49" t="s">
        <v>3</v>
      </c>
      <c r="F24" s="49" t="s">
        <v>4</v>
      </c>
      <c r="G24" s="50" t="s">
        <v>5</v>
      </c>
      <c r="H24" s="51" t="s">
        <v>5</v>
      </c>
      <c r="I24" s="50" t="s">
        <v>6</v>
      </c>
      <c r="J24" s="52"/>
      <c r="K24" s="52"/>
      <c r="L24" s="52">
        <f t="shared" si="0"/>
        <v>0</v>
      </c>
      <c r="M24" s="50" t="s">
        <v>7</v>
      </c>
      <c r="N24" s="50" t="s">
        <v>344</v>
      </c>
      <c r="O24" s="50" t="s">
        <v>345</v>
      </c>
      <c r="P24" s="50" t="s">
        <v>346</v>
      </c>
    </row>
    <row r="25" spans="2:17" ht="60.45" customHeight="1" x14ac:dyDescent="0.3">
      <c r="B25" s="65" t="s">
        <v>25</v>
      </c>
      <c r="C25" s="65"/>
      <c r="D25" s="65"/>
      <c r="E25" s="13" t="s">
        <v>26</v>
      </c>
      <c r="F25" s="13" t="s">
        <v>27</v>
      </c>
      <c r="G25" s="9">
        <f>1370*0.06+1370</f>
        <v>1452.2</v>
      </c>
      <c r="H25" s="9">
        <v>1453</v>
      </c>
      <c r="I25" s="9">
        <v>1526</v>
      </c>
      <c r="J25">
        <f>1453*5/100</f>
        <v>72.650000000000006</v>
      </c>
      <c r="K25">
        <v>1453</v>
      </c>
      <c r="L25">
        <f t="shared" si="0"/>
        <v>1525.65</v>
      </c>
      <c r="M25" s="15">
        <v>2003</v>
      </c>
      <c r="N25" s="15">
        <v>2099</v>
      </c>
      <c r="O25" s="15">
        <v>2210</v>
      </c>
      <c r="P25" s="15">
        <v>2327</v>
      </c>
    </row>
    <row r="26" spans="2:17" ht="60.45" customHeight="1" x14ac:dyDescent="0.3">
      <c r="B26" s="65" t="s">
        <v>28</v>
      </c>
      <c r="C26" s="65"/>
      <c r="D26" s="65"/>
      <c r="E26" s="13" t="s">
        <v>29</v>
      </c>
      <c r="F26" s="13" t="s">
        <v>30</v>
      </c>
      <c r="G26" s="9">
        <f>1470*0.06+1470</f>
        <v>1558.2</v>
      </c>
      <c r="H26" s="9">
        <v>1559</v>
      </c>
      <c r="I26" s="9">
        <v>1637</v>
      </c>
      <c r="J26">
        <f>1559*5/100</f>
        <v>77.95</v>
      </c>
      <c r="K26">
        <v>1559</v>
      </c>
      <c r="L26">
        <f t="shared" si="0"/>
        <v>1636.95</v>
      </c>
      <c r="M26" s="15">
        <v>2149</v>
      </c>
      <c r="N26" s="15">
        <v>2252.152</v>
      </c>
      <c r="O26" s="15">
        <v>2371</v>
      </c>
      <c r="P26" s="15">
        <v>2497</v>
      </c>
    </row>
    <row r="27" spans="2:17" ht="60.45" customHeight="1" x14ac:dyDescent="0.3">
      <c r="B27" s="65" t="s">
        <v>31</v>
      </c>
      <c r="C27" s="65"/>
      <c r="D27" s="65"/>
      <c r="E27" s="13" t="s">
        <v>32</v>
      </c>
      <c r="F27" s="13" t="s">
        <v>33</v>
      </c>
      <c r="G27" s="9">
        <f>1580*0.06+1580</f>
        <v>1674.8</v>
      </c>
      <c r="H27" s="9">
        <v>1675</v>
      </c>
      <c r="I27" s="9">
        <v>1759</v>
      </c>
      <c r="J27">
        <f>1675*5/100</f>
        <v>83.75</v>
      </c>
      <c r="K27">
        <v>1675</v>
      </c>
      <c r="L27">
        <f t="shared" si="0"/>
        <v>1758.75</v>
      </c>
      <c r="M27" s="15">
        <v>2310</v>
      </c>
      <c r="N27" s="15">
        <v>2420.88</v>
      </c>
      <c r="O27" s="15">
        <v>2549</v>
      </c>
      <c r="P27" s="15">
        <v>2684</v>
      </c>
    </row>
    <row r="28" spans="2:17" ht="60.45" customHeight="1" x14ac:dyDescent="0.3">
      <c r="B28" s="65" t="s">
        <v>34</v>
      </c>
      <c r="C28" s="65"/>
      <c r="D28" s="65"/>
      <c r="E28" s="13" t="s">
        <v>35</v>
      </c>
      <c r="F28" s="13" t="s">
        <v>36</v>
      </c>
      <c r="G28" s="9">
        <f>1730*0.06+1730</f>
        <v>1833.8</v>
      </c>
      <c r="H28" s="9">
        <v>1834</v>
      </c>
      <c r="I28" s="9">
        <v>1926</v>
      </c>
      <c r="J28">
        <f>1834*5/100</f>
        <v>91.7</v>
      </c>
      <c r="K28">
        <v>1834</v>
      </c>
      <c r="L28">
        <f t="shared" si="0"/>
        <v>1925.7</v>
      </c>
      <c r="M28" s="15">
        <v>2529</v>
      </c>
      <c r="N28" s="15">
        <v>2650.3919999999998</v>
      </c>
      <c r="O28" s="15">
        <v>2790</v>
      </c>
      <c r="P28" s="15">
        <v>2938</v>
      </c>
    </row>
    <row r="29" spans="2:17" ht="60.45" customHeight="1" x14ac:dyDescent="0.3">
      <c r="B29" s="12" t="s">
        <v>37</v>
      </c>
      <c r="L29">
        <f t="shared" si="0"/>
        <v>0</v>
      </c>
      <c r="N29" s="46"/>
      <c r="O29" s="46"/>
      <c r="P29" s="46"/>
    </row>
    <row r="30" spans="2:17" ht="60.45" customHeight="1" x14ac:dyDescent="0.3">
      <c r="B30" s="80" t="s">
        <v>2</v>
      </c>
      <c r="C30" s="80"/>
      <c r="D30" s="80"/>
      <c r="E30" s="49" t="s">
        <v>3</v>
      </c>
      <c r="F30" s="49" t="s">
        <v>4</v>
      </c>
      <c r="G30" s="50" t="s">
        <v>5</v>
      </c>
      <c r="H30" s="51" t="s">
        <v>5</v>
      </c>
      <c r="I30" s="50" t="s">
        <v>6</v>
      </c>
      <c r="J30" s="52"/>
      <c r="K30" s="52"/>
      <c r="L30" s="52">
        <f t="shared" si="0"/>
        <v>0</v>
      </c>
      <c r="M30" s="50" t="s">
        <v>7</v>
      </c>
      <c r="N30" s="50" t="s">
        <v>344</v>
      </c>
      <c r="O30" s="50" t="s">
        <v>345</v>
      </c>
      <c r="P30" s="50" t="s">
        <v>346</v>
      </c>
      <c r="Q30" s="50" t="s">
        <v>353</v>
      </c>
    </row>
    <row r="31" spans="2:17" ht="60.45" customHeight="1" x14ac:dyDescent="0.3">
      <c r="B31" s="65" t="s">
        <v>38</v>
      </c>
      <c r="C31" s="65"/>
      <c r="D31" s="65"/>
      <c r="E31" s="16" t="s">
        <v>39</v>
      </c>
      <c r="F31" s="16" t="s">
        <v>40</v>
      </c>
      <c r="G31" s="9">
        <f>39*0.07+39</f>
        <v>41.730000000000004</v>
      </c>
      <c r="H31" s="9" t="s">
        <v>41</v>
      </c>
      <c r="I31" s="9" t="s">
        <v>42</v>
      </c>
      <c r="J31">
        <f>41.73*5/100</f>
        <v>2.0864999999999996</v>
      </c>
      <c r="K31">
        <v>41.73</v>
      </c>
      <c r="L31" s="17">
        <f t="shared" si="0"/>
        <v>43.816499999999998</v>
      </c>
      <c r="M31" s="10" t="s">
        <v>22</v>
      </c>
      <c r="N31" s="10" t="s">
        <v>349</v>
      </c>
      <c r="O31" s="10" t="s">
        <v>362</v>
      </c>
      <c r="P31" s="10" t="s">
        <v>363</v>
      </c>
      <c r="Q31" s="10" t="s">
        <v>364</v>
      </c>
    </row>
    <row r="32" spans="2:17" ht="60.45" customHeight="1" x14ac:dyDescent="0.3">
      <c r="B32" s="65" t="s">
        <v>43</v>
      </c>
      <c r="C32" s="65"/>
      <c r="D32" s="65"/>
      <c r="E32" s="18">
        <v>0</v>
      </c>
      <c r="F32" s="18">
        <v>0</v>
      </c>
      <c r="G32" s="9">
        <v>0</v>
      </c>
      <c r="H32" s="9">
        <v>0</v>
      </c>
      <c r="I32" s="9">
        <v>0</v>
      </c>
      <c r="L32">
        <f t="shared" si="0"/>
        <v>0</v>
      </c>
      <c r="M32" s="19" t="s">
        <v>44</v>
      </c>
      <c r="N32" s="20">
        <v>0</v>
      </c>
      <c r="O32" s="20">
        <v>0</v>
      </c>
      <c r="P32" s="20">
        <v>0</v>
      </c>
      <c r="Q32" s="10" t="s">
        <v>365</v>
      </c>
    </row>
    <row r="33" spans="2:17" ht="60.45" customHeight="1" x14ac:dyDescent="0.3">
      <c r="B33" s="65" t="s">
        <v>45</v>
      </c>
      <c r="C33" s="65"/>
      <c r="D33" s="65"/>
      <c r="E33" s="13" t="s">
        <v>46</v>
      </c>
      <c r="F33" s="13" t="s">
        <v>47</v>
      </c>
      <c r="G33" s="9">
        <f>6.25*0.07+6.25</f>
        <v>6.6875</v>
      </c>
      <c r="H33" s="9" t="s">
        <v>48</v>
      </c>
      <c r="I33" s="9" t="s">
        <v>49</v>
      </c>
      <c r="J33">
        <f>6.69*5/100</f>
        <v>0.33450000000000002</v>
      </c>
      <c r="K33">
        <v>6.69</v>
      </c>
      <c r="L33">
        <f t="shared" si="0"/>
        <v>7.0245000000000006</v>
      </c>
      <c r="M33" s="20" t="s">
        <v>50</v>
      </c>
      <c r="N33" s="10" t="s">
        <v>350</v>
      </c>
      <c r="O33" s="10" t="s">
        <v>366</v>
      </c>
      <c r="P33" s="10" t="s">
        <v>367</v>
      </c>
      <c r="Q33" s="10" t="s">
        <v>368</v>
      </c>
    </row>
    <row r="34" spans="2:17" ht="60.45" customHeight="1" x14ac:dyDescent="0.3">
      <c r="B34" s="65" t="s">
        <v>51</v>
      </c>
      <c r="C34" s="65"/>
      <c r="D34" s="65"/>
      <c r="E34" s="13" t="s">
        <v>52</v>
      </c>
      <c r="F34" s="13" t="s">
        <v>53</v>
      </c>
      <c r="G34" s="9">
        <f>7*0.07+7</f>
        <v>7.49</v>
      </c>
      <c r="H34" s="9" t="s">
        <v>54</v>
      </c>
      <c r="I34" s="9" t="s">
        <v>55</v>
      </c>
      <c r="J34">
        <f>7.49*5/100</f>
        <v>0.37450000000000006</v>
      </c>
      <c r="K34">
        <v>7.49</v>
      </c>
      <c r="L34">
        <f t="shared" si="0"/>
        <v>7.8645000000000005</v>
      </c>
      <c r="M34" s="10" t="s">
        <v>56</v>
      </c>
      <c r="N34" s="10" t="s">
        <v>351</v>
      </c>
      <c r="O34" s="10" t="s">
        <v>369</v>
      </c>
      <c r="P34" s="10" t="s">
        <v>370</v>
      </c>
      <c r="Q34" s="10" t="s">
        <v>371</v>
      </c>
    </row>
    <row r="35" spans="2:17" ht="60.45" customHeight="1" x14ac:dyDescent="0.3">
      <c r="B35" s="21" t="s">
        <v>57</v>
      </c>
      <c r="I35"/>
      <c r="L35">
        <f t="shared" si="0"/>
        <v>0</v>
      </c>
    </row>
    <row r="36" spans="2:17" ht="60.45" customHeight="1" x14ac:dyDescent="0.3">
      <c r="B36" s="80" t="s">
        <v>2</v>
      </c>
      <c r="C36" s="80"/>
      <c r="D36" s="80"/>
      <c r="E36" s="49" t="s">
        <v>3</v>
      </c>
      <c r="F36" s="49" t="s">
        <v>4</v>
      </c>
      <c r="G36" s="50" t="s">
        <v>5</v>
      </c>
      <c r="H36" s="51" t="s">
        <v>5</v>
      </c>
      <c r="I36" s="50" t="s">
        <v>6</v>
      </c>
      <c r="J36" s="52"/>
      <c r="K36" s="52"/>
      <c r="L36" s="52">
        <f t="shared" si="0"/>
        <v>0</v>
      </c>
      <c r="M36" s="50" t="s">
        <v>7</v>
      </c>
      <c r="N36" s="50" t="s">
        <v>344</v>
      </c>
      <c r="O36" s="50" t="s">
        <v>345</v>
      </c>
      <c r="P36" s="50" t="s">
        <v>346</v>
      </c>
      <c r="Q36" s="50" t="s">
        <v>353</v>
      </c>
    </row>
    <row r="37" spans="2:17" ht="60.45" customHeight="1" x14ac:dyDescent="0.3">
      <c r="B37" s="65" t="s">
        <v>58</v>
      </c>
      <c r="C37" s="65"/>
      <c r="D37" s="65"/>
      <c r="E37" s="22" t="s">
        <v>59</v>
      </c>
      <c r="F37" s="13" t="s">
        <v>60</v>
      </c>
      <c r="G37" s="9">
        <f>39*0.07+39</f>
        <v>41.730000000000004</v>
      </c>
      <c r="H37" s="9" t="s">
        <v>41</v>
      </c>
      <c r="I37" s="9" t="s">
        <v>21</v>
      </c>
      <c r="J37">
        <f>41.73*5/100</f>
        <v>2.0864999999999996</v>
      </c>
      <c r="K37">
        <v>41.73</v>
      </c>
      <c r="L37">
        <f t="shared" si="0"/>
        <v>43.816499999999998</v>
      </c>
      <c r="M37" s="10" t="s">
        <v>22</v>
      </c>
      <c r="N37" s="10" t="s">
        <v>349</v>
      </c>
      <c r="O37" s="10" t="s">
        <v>362</v>
      </c>
      <c r="P37" s="10" t="s">
        <v>363</v>
      </c>
      <c r="Q37" s="10" t="s">
        <v>364</v>
      </c>
    </row>
    <row r="38" spans="2:17" ht="60.45" customHeight="1" x14ac:dyDescent="0.3">
      <c r="B38" s="23" t="s">
        <v>61</v>
      </c>
      <c r="I38"/>
      <c r="L38">
        <f t="shared" si="0"/>
        <v>0</v>
      </c>
    </row>
    <row r="39" spans="2:17" ht="60.45" customHeight="1" x14ac:dyDescent="0.3">
      <c r="B39" s="80" t="s">
        <v>2</v>
      </c>
      <c r="C39" s="80"/>
      <c r="D39" s="80"/>
      <c r="E39" s="49" t="s">
        <v>3</v>
      </c>
      <c r="F39" s="49" t="s">
        <v>4</v>
      </c>
      <c r="G39" s="50" t="s">
        <v>5</v>
      </c>
      <c r="H39" s="51" t="s">
        <v>5</v>
      </c>
      <c r="I39" s="50" t="s">
        <v>6</v>
      </c>
      <c r="J39" s="52"/>
      <c r="K39" s="52"/>
      <c r="L39" s="52">
        <f t="shared" si="0"/>
        <v>0</v>
      </c>
      <c r="M39" s="50" t="s">
        <v>7</v>
      </c>
      <c r="N39" s="50" t="s">
        <v>344</v>
      </c>
      <c r="O39" s="50" t="s">
        <v>345</v>
      </c>
      <c r="P39" s="50" t="s">
        <v>346</v>
      </c>
      <c r="Q39" s="50" t="s">
        <v>353</v>
      </c>
    </row>
    <row r="40" spans="2:17" ht="60.45" customHeight="1" x14ac:dyDescent="0.3">
      <c r="B40" s="65" t="s">
        <v>38</v>
      </c>
      <c r="C40" s="65"/>
      <c r="D40" s="65"/>
      <c r="E40" s="13" t="s">
        <v>39</v>
      </c>
      <c r="F40" s="13" t="s">
        <v>62</v>
      </c>
      <c r="G40" s="9">
        <f>39*0.07+39</f>
        <v>41.730000000000004</v>
      </c>
      <c r="H40" s="9" t="s">
        <v>41</v>
      </c>
      <c r="I40" s="9" t="s">
        <v>21</v>
      </c>
      <c r="J40">
        <f>41.73*5/100</f>
        <v>2.0864999999999996</v>
      </c>
      <c r="K40">
        <v>41.73</v>
      </c>
      <c r="L40">
        <f t="shared" si="0"/>
        <v>43.816499999999998</v>
      </c>
      <c r="M40" s="10" t="s">
        <v>22</v>
      </c>
      <c r="N40" s="45" t="s">
        <v>349</v>
      </c>
      <c r="O40" s="45" t="s">
        <v>362</v>
      </c>
      <c r="P40" s="45" t="s">
        <v>363</v>
      </c>
      <c r="Q40" s="10" t="s">
        <v>364</v>
      </c>
    </row>
    <row r="41" spans="2:17" ht="60.45" customHeight="1" x14ac:dyDescent="0.3">
      <c r="B41" s="65" t="s">
        <v>63</v>
      </c>
      <c r="C41" s="65"/>
      <c r="D41" s="65"/>
      <c r="E41" s="18">
        <v>0</v>
      </c>
      <c r="F41" s="18">
        <v>0</v>
      </c>
      <c r="G41" s="9">
        <v>0</v>
      </c>
      <c r="H41" s="9">
        <v>0</v>
      </c>
      <c r="I41" s="9">
        <v>0</v>
      </c>
      <c r="L41">
        <f t="shared" si="0"/>
        <v>0</v>
      </c>
      <c r="M41" s="14" t="s">
        <v>44</v>
      </c>
      <c r="N41" s="20">
        <v>0</v>
      </c>
      <c r="O41" s="20">
        <v>0</v>
      </c>
      <c r="P41" s="20">
        <v>0</v>
      </c>
      <c r="Q41" s="10" t="s">
        <v>365</v>
      </c>
    </row>
    <row r="42" spans="2:17" ht="60.45" customHeight="1" x14ac:dyDescent="0.3">
      <c r="B42" s="65" t="s">
        <v>64</v>
      </c>
      <c r="C42" s="65"/>
      <c r="D42" s="65"/>
      <c r="E42" s="13" t="s">
        <v>46</v>
      </c>
      <c r="F42" s="13" t="s">
        <v>65</v>
      </c>
      <c r="G42" s="9">
        <f>6.3*0.07+6.3</f>
        <v>6.7409999999999997</v>
      </c>
      <c r="H42" s="9" t="s">
        <v>66</v>
      </c>
      <c r="I42" s="9" t="s">
        <v>67</v>
      </c>
      <c r="J42">
        <f>6.74*5/100</f>
        <v>0.33700000000000002</v>
      </c>
      <c r="K42">
        <v>6.74</v>
      </c>
      <c r="L42">
        <f t="shared" si="0"/>
        <v>7.077</v>
      </c>
      <c r="M42" s="10" t="s">
        <v>50</v>
      </c>
      <c r="N42" s="10" t="s">
        <v>350</v>
      </c>
      <c r="O42" s="10" t="s">
        <v>366</v>
      </c>
      <c r="P42" s="10" t="s">
        <v>367</v>
      </c>
      <c r="Q42" s="10" t="s">
        <v>368</v>
      </c>
    </row>
    <row r="43" spans="2:17" ht="60.45" customHeight="1" x14ac:dyDescent="0.3">
      <c r="B43" s="65" t="s">
        <v>51</v>
      </c>
      <c r="C43" s="65"/>
      <c r="D43" s="65"/>
      <c r="E43" s="18">
        <v>6.95</v>
      </c>
      <c r="F43" s="13" t="s">
        <v>68</v>
      </c>
      <c r="G43" s="9">
        <f>7.25*0.07+7.25</f>
        <v>7.7575000000000003</v>
      </c>
      <c r="H43" s="9" t="s">
        <v>69</v>
      </c>
      <c r="I43" s="9" t="s">
        <v>55</v>
      </c>
      <c r="J43">
        <f>7.76*5/100</f>
        <v>0.38799999999999996</v>
      </c>
      <c r="K43">
        <v>7.76</v>
      </c>
      <c r="L43">
        <f t="shared" si="0"/>
        <v>8.1479999999999997</v>
      </c>
      <c r="M43" s="10" t="s">
        <v>56</v>
      </c>
      <c r="N43" s="10" t="s">
        <v>351</v>
      </c>
      <c r="O43" s="10" t="s">
        <v>369</v>
      </c>
      <c r="P43" s="10" t="s">
        <v>370</v>
      </c>
      <c r="Q43" s="10" t="s">
        <v>371</v>
      </c>
    </row>
    <row r="44" spans="2:17" ht="60.45" customHeight="1" x14ac:dyDescent="0.3">
      <c r="B44" s="24" t="s">
        <v>70</v>
      </c>
      <c r="I44"/>
      <c r="L44">
        <f t="shared" si="0"/>
        <v>0</v>
      </c>
    </row>
    <row r="45" spans="2:17" ht="60.45" customHeight="1" x14ac:dyDescent="0.3">
      <c r="B45" s="80" t="s">
        <v>2</v>
      </c>
      <c r="C45" s="80"/>
      <c r="D45" s="80"/>
      <c r="E45" s="49" t="s">
        <v>3</v>
      </c>
      <c r="F45" s="49" t="s">
        <v>4</v>
      </c>
      <c r="G45" s="50" t="s">
        <v>5</v>
      </c>
      <c r="H45" s="51" t="s">
        <v>5</v>
      </c>
      <c r="I45" s="50" t="s">
        <v>6</v>
      </c>
      <c r="J45" s="52"/>
      <c r="K45" s="52"/>
      <c r="L45" s="52">
        <f t="shared" si="0"/>
        <v>0</v>
      </c>
      <c r="M45" s="50" t="s">
        <v>7</v>
      </c>
      <c r="N45" s="50" t="s">
        <v>344</v>
      </c>
      <c r="O45" s="50" t="s">
        <v>345</v>
      </c>
      <c r="P45" s="50" t="s">
        <v>346</v>
      </c>
      <c r="Q45" s="50" t="s">
        <v>353</v>
      </c>
    </row>
    <row r="46" spans="2:17" ht="60.45" customHeight="1" x14ac:dyDescent="0.3">
      <c r="B46" s="65" t="s">
        <v>71</v>
      </c>
      <c r="C46" s="65"/>
      <c r="D46" s="65"/>
      <c r="E46" s="60" t="s">
        <v>72</v>
      </c>
      <c r="F46" s="83" t="s">
        <v>73</v>
      </c>
      <c r="G46" s="10"/>
      <c r="H46" s="9"/>
      <c r="I46" s="9"/>
      <c r="L46">
        <f t="shared" si="0"/>
        <v>0</v>
      </c>
      <c r="M46" s="10"/>
      <c r="N46" s="10"/>
      <c r="O46" s="10"/>
      <c r="P46" s="10"/>
      <c r="Q46" s="10"/>
    </row>
    <row r="47" spans="2:17" ht="60.45" customHeight="1" x14ac:dyDescent="0.3">
      <c r="B47" s="65" t="s">
        <v>74</v>
      </c>
      <c r="C47" s="65"/>
      <c r="D47" s="65"/>
      <c r="E47" s="60"/>
      <c r="F47" s="84"/>
      <c r="G47" s="9">
        <f>16*0.07+16</f>
        <v>17.12</v>
      </c>
      <c r="H47" s="9">
        <v>18</v>
      </c>
      <c r="I47" s="9">
        <v>19</v>
      </c>
      <c r="J47">
        <f>18*5/100</f>
        <v>0.9</v>
      </c>
      <c r="K47">
        <v>18</v>
      </c>
      <c r="L47">
        <f t="shared" si="0"/>
        <v>18.899999999999999</v>
      </c>
      <c r="M47" s="14" t="s">
        <v>76</v>
      </c>
      <c r="N47" s="20">
        <v>25.15</v>
      </c>
      <c r="O47" s="20">
        <v>26.48</v>
      </c>
      <c r="P47" s="20">
        <v>27.78</v>
      </c>
      <c r="Q47" s="10" t="s">
        <v>372</v>
      </c>
    </row>
    <row r="48" spans="2:17" ht="60.45" customHeight="1" x14ac:dyDescent="0.3">
      <c r="B48" s="65" t="s">
        <v>77</v>
      </c>
      <c r="C48" s="65"/>
      <c r="D48" s="65"/>
      <c r="E48" s="13" t="s">
        <v>78</v>
      </c>
      <c r="F48" s="7" t="s">
        <v>79</v>
      </c>
      <c r="G48" s="9">
        <f>19*0.07+19</f>
        <v>20.329999999999998</v>
      </c>
      <c r="H48" s="9">
        <v>21</v>
      </c>
      <c r="I48" s="9">
        <v>22</v>
      </c>
      <c r="J48">
        <f>21*5/100</f>
        <v>1.05</v>
      </c>
      <c r="K48">
        <v>21</v>
      </c>
      <c r="L48">
        <f t="shared" si="0"/>
        <v>22.05</v>
      </c>
      <c r="M48" s="14" t="s">
        <v>80</v>
      </c>
      <c r="N48" s="20">
        <v>29.34</v>
      </c>
      <c r="O48" s="20">
        <v>30.9</v>
      </c>
      <c r="P48" s="20">
        <v>32.409999999999997</v>
      </c>
      <c r="Q48" s="10" t="s">
        <v>373</v>
      </c>
    </row>
    <row r="49" spans="2:17" ht="60.45" customHeight="1" x14ac:dyDescent="0.3">
      <c r="B49" s="24" t="s">
        <v>81</v>
      </c>
      <c r="L49">
        <f t="shared" si="0"/>
        <v>0</v>
      </c>
    </row>
    <row r="50" spans="2:17" ht="60.45" customHeight="1" x14ac:dyDescent="0.3">
      <c r="B50" s="80" t="s">
        <v>2</v>
      </c>
      <c r="C50" s="80"/>
      <c r="D50" s="80"/>
      <c r="E50" s="49" t="s">
        <v>3</v>
      </c>
      <c r="F50" s="49" t="s">
        <v>4</v>
      </c>
      <c r="G50" s="50" t="s">
        <v>5</v>
      </c>
      <c r="H50" s="51" t="s">
        <v>5</v>
      </c>
      <c r="I50" s="50" t="s">
        <v>6</v>
      </c>
      <c r="J50" s="52"/>
      <c r="K50" s="52"/>
      <c r="L50" s="52">
        <f t="shared" si="0"/>
        <v>0</v>
      </c>
      <c r="M50" s="50" t="s">
        <v>7</v>
      </c>
      <c r="N50" s="50" t="s">
        <v>344</v>
      </c>
      <c r="O50" s="50" t="s">
        <v>345</v>
      </c>
      <c r="P50" s="50" t="s">
        <v>346</v>
      </c>
      <c r="Q50" s="50" t="s">
        <v>353</v>
      </c>
    </row>
    <row r="51" spans="2:17" ht="60.45" customHeight="1" x14ac:dyDescent="0.3">
      <c r="B51" s="65" t="s">
        <v>82</v>
      </c>
      <c r="C51" s="65"/>
      <c r="D51" s="65"/>
      <c r="E51" s="18">
        <v>0</v>
      </c>
      <c r="F51" s="18">
        <v>0</v>
      </c>
      <c r="G51" s="10">
        <v>0</v>
      </c>
      <c r="H51" s="9">
        <v>0</v>
      </c>
      <c r="I51" s="9">
        <v>0</v>
      </c>
      <c r="L51">
        <f t="shared" si="0"/>
        <v>0</v>
      </c>
      <c r="M51" s="14" t="s">
        <v>44</v>
      </c>
      <c r="N51" s="20">
        <v>0</v>
      </c>
      <c r="O51" s="20">
        <v>0</v>
      </c>
      <c r="P51" s="20">
        <v>0</v>
      </c>
      <c r="Q51" s="10" t="s">
        <v>365</v>
      </c>
    </row>
    <row r="52" spans="2:17" ht="60.45" customHeight="1" x14ac:dyDescent="0.3">
      <c r="B52" s="65" t="s">
        <v>83</v>
      </c>
      <c r="C52" s="65"/>
      <c r="D52" s="65"/>
      <c r="E52" s="18">
        <v>6.56</v>
      </c>
      <c r="F52" s="18" t="s">
        <v>84</v>
      </c>
      <c r="G52" s="8">
        <f>6.9*0.07+6.9</f>
        <v>7.3830000000000009</v>
      </c>
      <c r="H52" s="9" t="s">
        <v>85</v>
      </c>
      <c r="I52" s="9" t="s">
        <v>55</v>
      </c>
      <c r="J52">
        <f>7.38*5/100</f>
        <v>0.36899999999999999</v>
      </c>
      <c r="K52">
        <v>7.38</v>
      </c>
      <c r="L52">
        <f t="shared" si="0"/>
        <v>7.7489999999999997</v>
      </c>
      <c r="M52" s="10" t="s">
        <v>56</v>
      </c>
      <c r="N52" s="10" t="s">
        <v>351</v>
      </c>
      <c r="O52" s="10" t="s">
        <v>369</v>
      </c>
      <c r="P52" s="10" t="s">
        <v>370</v>
      </c>
      <c r="Q52" s="10" t="s">
        <v>371</v>
      </c>
    </row>
    <row r="53" spans="2:17" ht="60.45" customHeight="1" x14ac:dyDescent="0.3">
      <c r="B53" s="3" t="s">
        <v>86</v>
      </c>
      <c r="F53" s="25"/>
      <c r="L53">
        <f t="shared" si="0"/>
        <v>0</v>
      </c>
    </row>
    <row r="54" spans="2:17" ht="60.45" customHeight="1" x14ac:dyDescent="0.3">
      <c r="B54" s="24" t="s">
        <v>87</v>
      </c>
      <c r="L54">
        <f t="shared" si="0"/>
        <v>0</v>
      </c>
    </row>
    <row r="55" spans="2:17" ht="60.45" customHeight="1" x14ac:dyDescent="0.3">
      <c r="B55" s="80" t="s">
        <v>2</v>
      </c>
      <c r="C55" s="80"/>
      <c r="D55" s="80"/>
      <c r="E55" s="49" t="s">
        <v>3</v>
      </c>
      <c r="F55" s="49" t="s">
        <v>4</v>
      </c>
      <c r="G55" s="50" t="s">
        <v>5</v>
      </c>
      <c r="H55" s="51" t="s">
        <v>5</v>
      </c>
      <c r="I55" s="50" t="s">
        <v>6</v>
      </c>
      <c r="J55" s="52"/>
      <c r="K55" s="52"/>
      <c r="L55" s="52">
        <f t="shared" si="0"/>
        <v>0</v>
      </c>
      <c r="M55" s="50" t="s">
        <v>7</v>
      </c>
      <c r="N55" s="50" t="s">
        <v>344</v>
      </c>
      <c r="O55" s="50" t="s">
        <v>345</v>
      </c>
      <c r="P55" s="50" t="s">
        <v>346</v>
      </c>
      <c r="Q55" s="50" t="s">
        <v>353</v>
      </c>
    </row>
    <row r="56" spans="2:17" ht="60.45" customHeight="1" x14ac:dyDescent="0.3">
      <c r="B56" s="65" t="s">
        <v>88</v>
      </c>
      <c r="C56" s="65"/>
      <c r="D56" s="65"/>
      <c r="E56" s="26">
        <v>670</v>
      </c>
      <c r="F56" s="26">
        <v>705</v>
      </c>
      <c r="G56" s="8">
        <f>F56*0.06+705</f>
        <v>747.3</v>
      </c>
      <c r="H56" s="9">
        <v>750</v>
      </c>
      <c r="I56" s="9">
        <v>788</v>
      </c>
      <c r="J56">
        <f>750*5/100</f>
        <v>37.5</v>
      </c>
      <c r="K56">
        <v>750</v>
      </c>
      <c r="L56">
        <f t="shared" si="0"/>
        <v>787.5</v>
      </c>
      <c r="M56" s="10" t="s">
        <v>89</v>
      </c>
      <c r="N56" s="15">
        <v>1085</v>
      </c>
      <c r="O56" s="15">
        <v>1143</v>
      </c>
      <c r="P56" s="15">
        <v>1199</v>
      </c>
      <c r="Q56" s="48" t="s">
        <v>374</v>
      </c>
    </row>
    <row r="57" spans="2:17" ht="60.45" customHeight="1" x14ac:dyDescent="0.3">
      <c r="B57" s="65" t="s">
        <v>90</v>
      </c>
      <c r="C57" s="65"/>
      <c r="D57" s="65"/>
      <c r="E57" s="26">
        <v>450</v>
      </c>
      <c r="F57" s="26">
        <v>470</v>
      </c>
      <c r="G57" s="8">
        <f>F57*0.06+F57</f>
        <v>498.2</v>
      </c>
      <c r="H57" s="9">
        <v>499</v>
      </c>
      <c r="I57" s="9">
        <v>524</v>
      </c>
      <c r="J57">
        <f>499*5/100</f>
        <v>24.95</v>
      </c>
      <c r="K57">
        <v>499</v>
      </c>
      <c r="L57">
        <f t="shared" si="0"/>
        <v>523.95000000000005</v>
      </c>
      <c r="M57" s="10" t="s">
        <v>91</v>
      </c>
      <c r="N57" s="15">
        <v>719</v>
      </c>
      <c r="O57" s="15">
        <v>757</v>
      </c>
      <c r="P57" s="15">
        <v>794</v>
      </c>
      <c r="Q57" s="10" t="s">
        <v>375</v>
      </c>
    </row>
    <row r="58" spans="2:17" ht="60.45" customHeight="1" x14ac:dyDescent="0.3">
      <c r="B58" s="65" t="s">
        <v>92</v>
      </c>
      <c r="C58" s="65"/>
      <c r="D58" s="65"/>
      <c r="E58" s="26">
        <v>890</v>
      </c>
      <c r="F58" s="26">
        <v>935</v>
      </c>
      <c r="G58" s="8">
        <f>F58*0.06+F58</f>
        <v>991.1</v>
      </c>
      <c r="H58" s="9">
        <v>992</v>
      </c>
      <c r="I58" s="9">
        <v>1042</v>
      </c>
      <c r="J58">
        <f>992*5/100</f>
        <v>49.6</v>
      </c>
      <c r="K58">
        <v>992</v>
      </c>
      <c r="L58">
        <f t="shared" si="0"/>
        <v>1041.5999999999999</v>
      </c>
      <c r="M58" s="10" t="s">
        <v>93</v>
      </c>
      <c r="N58" s="15">
        <v>1318</v>
      </c>
      <c r="O58" s="15">
        <v>1388</v>
      </c>
      <c r="P58" s="15">
        <v>1456</v>
      </c>
      <c r="Q58" s="10" t="s">
        <v>376</v>
      </c>
    </row>
    <row r="59" spans="2:17" ht="60.45" customHeight="1" x14ac:dyDescent="0.3">
      <c r="B59" s="65" t="s">
        <v>94</v>
      </c>
      <c r="C59" s="65"/>
      <c r="D59" s="65"/>
      <c r="E59" s="26">
        <v>560</v>
      </c>
      <c r="F59" s="26">
        <v>590</v>
      </c>
      <c r="G59" s="8">
        <f>F59*0.06+F59</f>
        <v>625.4</v>
      </c>
      <c r="H59" s="9">
        <v>626</v>
      </c>
      <c r="I59" s="9">
        <v>657</v>
      </c>
      <c r="J59">
        <f>626*5/100</f>
        <v>31.3</v>
      </c>
      <c r="K59">
        <v>626</v>
      </c>
      <c r="L59">
        <f t="shared" si="0"/>
        <v>657.3</v>
      </c>
      <c r="M59" s="10" t="s">
        <v>95</v>
      </c>
      <c r="N59" s="15">
        <v>904</v>
      </c>
      <c r="O59" s="15">
        <v>952</v>
      </c>
      <c r="P59" s="15">
        <v>999</v>
      </c>
      <c r="Q59" s="10" t="s">
        <v>377</v>
      </c>
    </row>
    <row r="60" spans="2:17" ht="60.45" customHeight="1" x14ac:dyDescent="0.3">
      <c r="B60" s="24" t="s">
        <v>96</v>
      </c>
      <c r="L60">
        <f t="shared" si="0"/>
        <v>0</v>
      </c>
    </row>
    <row r="61" spans="2:17" ht="60.45" customHeight="1" x14ac:dyDescent="0.3">
      <c r="B61" s="24" t="s">
        <v>97</v>
      </c>
      <c r="L61">
        <f t="shared" si="0"/>
        <v>0</v>
      </c>
    </row>
    <row r="62" spans="2:17" ht="60.45" customHeight="1" x14ac:dyDescent="0.3">
      <c r="B62" s="80" t="s">
        <v>2</v>
      </c>
      <c r="C62" s="80"/>
      <c r="D62" s="80"/>
      <c r="E62" s="49" t="s">
        <v>3</v>
      </c>
      <c r="F62" s="49" t="s">
        <v>4</v>
      </c>
      <c r="G62" s="50" t="s">
        <v>5</v>
      </c>
      <c r="H62" s="51" t="s">
        <v>5</v>
      </c>
      <c r="I62" s="50" t="s">
        <v>6</v>
      </c>
      <c r="J62" s="52"/>
      <c r="K62" s="52"/>
      <c r="L62" s="52">
        <f t="shared" si="0"/>
        <v>0</v>
      </c>
      <c r="M62" s="50" t="s">
        <v>7</v>
      </c>
      <c r="N62" s="50" t="s">
        <v>344</v>
      </c>
      <c r="O62" s="50" t="s">
        <v>345</v>
      </c>
      <c r="P62" s="50" t="s">
        <v>346</v>
      </c>
      <c r="Q62" s="50" t="s">
        <v>353</v>
      </c>
    </row>
    <row r="63" spans="2:17" ht="60.45" customHeight="1" x14ac:dyDescent="0.3">
      <c r="B63" s="65" t="s">
        <v>98</v>
      </c>
      <c r="C63" s="65"/>
      <c r="D63" s="65"/>
      <c r="E63" s="26">
        <v>1590</v>
      </c>
      <c r="F63" s="26">
        <v>1670</v>
      </c>
      <c r="G63" s="8">
        <f>F63*0.06+F63</f>
        <v>1770.2</v>
      </c>
      <c r="H63" s="9">
        <v>1771</v>
      </c>
      <c r="I63" s="9">
        <v>1860</v>
      </c>
      <c r="J63">
        <f>1771*5/100</f>
        <v>88.55</v>
      </c>
      <c r="K63">
        <v>1771</v>
      </c>
      <c r="L63">
        <f t="shared" si="0"/>
        <v>1859.55</v>
      </c>
      <c r="M63" s="10" t="s">
        <v>99</v>
      </c>
      <c r="N63" s="15">
        <v>2558</v>
      </c>
      <c r="O63" s="15">
        <v>2694</v>
      </c>
      <c r="P63" s="15">
        <v>2826</v>
      </c>
      <c r="Q63" s="10" t="s">
        <v>378</v>
      </c>
    </row>
    <row r="64" spans="2:17" ht="60.45" customHeight="1" x14ac:dyDescent="0.3">
      <c r="B64" s="65" t="s">
        <v>100</v>
      </c>
      <c r="C64" s="65"/>
      <c r="D64" s="65"/>
      <c r="E64" s="26">
        <v>742</v>
      </c>
      <c r="F64" s="26">
        <v>780</v>
      </c>
      <c r="G64" s="8">
        <f>F64*0.06+F64</f>
        <v>826.8</v>
      </c>
      <c r="H64" s="9">
        <v>827</v>
      </c>
      <c r="I64" s="9">
        <v>868</v>
      </c>
      <c r="J64">
        <f>827*5/100</f>
        <v>41.35</v>
      </c>
      <c r="K64">
        <v>827</v>
      </c>
      <c r="L64">
        <f t="shared" si="0"/>
        <v>868.35</v>
      </c>
      <c r="M64" s="10" t="s">
        <v>101</v>
      </c>
      <c r="N64" s="15">
        <v>1195</v>
      </c>
      <c r="O64" s="15">
        <v>1258</v>
      </c>
      <c r="P64" s="15">
        <v>1320</v>
      </c>
      <c r="Q64" s="10" t="s">
        <v>379</v>
      </c>
    </row>
    <row r="65" spans="2:17" ht="60.45" customHeight="1" x14ac:dyDescent="0.3">
      <c r="B65" s="24"/>
      <c r="I65"/>
    </row>
    <row r="66" spans="2:17" ht="60.45" customHeight="1" x14ac:dyDescent="0.3">
      <c r="B66" s="24" t="s">
        <v>102</v>
      </c>
      <c r="I66"/>
    </row>
    <row r="67" spans="2:17" ht="60.45" customHeight="1" x14ac:dyDescent="0.3">
      <c r="B67" s="80" t="s">
        <v>2</v>
      </c>
      <c r="C67" s="80"/>
      <c r="D67" s="80"/>
      <c r="E67" s="49" t="s">
        <v>3</v>
      </c>
      <c r="F67" s="49" t="s">
        <v>4</v>
      </c>
      <c r="G67" s="50" t="s">
        <v>5</v>
      </c>
      <c r="H67" s="51" t="s">
        <v>5</v>
      </c>
      <c r="I67" s="50" t="s">
        <v>6</v>
      </c>
      <c r="J67" s="52"/>
      <c r="K67" s="52"/>
      <c r="L67" s="52"/>
      <c r="M67" s="50" t="s">
        <v>7</v>
      </c>
      <c r="N67" s="50" t="s">
        <v>344</v>
      </c>
      <c r="O67" s="50" t="s">
        <v>345</v>
      </c>
      <c r="P67" s="50" t="s">
        <v>346</v>
      </c>
      <c r="Q67" s="50" t="s">
        <v>353</v>
      </c>
    </row>
    <row r="68" spans="2:17" ht="60.45" customHeight="1" x14ac:dyDescent="0.3">
      <c r="B68" s="65" t="s">
        <v>103</v>
      </c>
      <c r="C68" s="65"/>
      <c r="D68" s="65"/>
      <c r="E68" s="18">
        <v>45</v>
      </c>
      <c r="F68" s="18">
        <v>47</v>
      </c>
      <c r="G68" s="8">
        <f>F68*0.06+F68</f>
        <v>49.82</v>
      </c>
      <c r="H68" s="9">
        <v>50</v>
      </c>
      <c r="I68" s="9">
        <v>53</v>
      </c>
      <c r="J68">
        <f>50*5/100</f>
        <v>2.5</v>
      </c>
      <c r="K68">
        <v>50</v>
      </c>
      <c r="L68">
        <f>K68+J68</f>
        <v>52.5</v>
      </c>
      <c r="M68" s="10" t="s">
        <v>104</v>
      </c>
      <c r="N68" s="20">
        <v>72</v>
      </c>
      <c r="O68" s="20">
        <v>76</v>
      </c>
      <c r="P68" s="20">
        <v>80</v>
      </c>
      <c r="Q68" s="10" t="s">
        <v>380</v>
      </c>
    </row>
    <row r="69" spans="2:17" ht="60.45" customHeight="1" x14ac:dyDescent="0.3">
      <c r="B69" s="81" t="s">
        <v>105</v>
      </c>
      <c r="C69" s="81"/>
      <c r="D69" s="81"/>
      <c r="E69" s="18">
        <v>445</v>
      </c>
      <c r="F69" s="18">
        <v>470</v>
      </c>
      <c r="G69" s="8">
        <f>F69*0.06+F69</f>
        <v>498.2</v>
      </c>
      <c r="H69" s="9">
        <v>499</v>
      </c>
      <c r="I69" s="9">
        <v>524</v>
      </c>
      <c r="J69">
        <f>499*5/100</f>
        <v>24.95</v>
      </c>
      <c r="K69">
        <v>499</v>
      </c>
      <c r="L69">
        <f t="shared" ref="L69:L77" si="1">K69+J69</f>
        <v>523.95000000000005</v>
      </c>
      <c r="M69" s="10" t="s">
        <v>106</v>
      </c>
      <c r="N69" s="20">
        <v>719</v>
      </c>
      <c r="O69" s="20">
        <v>757</v>
      </c>
      <c r="P69" s="20">
        <v>794</v>
      </c>
      <c r="Q69" s="10" t="s">
        <v>375</v>
      </c>
    </row>
    <row r="70" spans="2:17" ht="60.45" customHeight="1" x14ac:dyDescent="0.3">
      <c r="B70" s="78" t="s">
        <v>107</v>
      </c>
      <c r="C70" s="82"/>
      <c r="D70" s="79"/>
      <c r="E70" s="27"/>
      <c r="F70" s="18">
        <v>0</v>
      </c>
      <c r="G70" s="8"/>
      <c r="H70" s="9">
        <v>1000</v>
      </c>
      <c r="I70" s="9">
        <v>1050</v>
      </c>
      <c r="J70">
        <f>1000*5/100</f>
        <v>50</v>
      </c>
      <c r="K70">
        <v>1000</v>
      </c>
      <c r="L70">
        <f t="shared" si="1"/>
        <v>1050</v>
      </c>
      <c r="M70" s="10" t="s">
        <v>108</v>
      </c>
      <c r="N70" s="15">
        <v>1445</v>
      </c>
      <c r="O70" s="20">
        <v>1522</v>
      </c>
      <c r="P70" s="20">
        <v>1597</v>
      </c>
      <c r="Q70" s="10" t="s">
        <v>381</v>
      </c>
    </row>
    <row r="71" spans="2:17" ht="60.45" customHeight="1" x14ac:dyDescent="0.3">
      <c r="B71" s="28" t="s">
        <v>109</v>
      </c>
      <c r="C71" s="29"/>
      <c r="D71" s="30"/>
      <c r="E71" s="30"/>
      <c r="F71" s="31">
        <v>450</v>
      </c>
      <c r="G71" s="8">
        <f>F71*0.06+F71</f>
        <v>477</v>
      </c>
      <c r="H71" s="9">
        <v>477</v>
      </c>
      <c r="I71" s="9">
        <v>501</v>
      </c>
      <c r="J71">
        <f>477*5/100</f>
        <v>23.85</v>
      </c>
      <c r="K71">
        <v>477</v>
      </c>
      <c r="L71">
        <f t="shared" si="1"/>
        <v>500.85</v>
      </c>
      <c r="M71" s="10" t="s">
        <v>110</v>
      </c>
      <c r="N71" s="15">
        <v>691</v>
      </c>
      <c r="O71" s="15">
        <v>728</v>
      </c>
      <c r="P71" s="15">
        <v>764</v>
      </c>
      <c r="Q71" s="10" t="s">
        <v>382</v>
      </c>
    </row>
    <row r="72" spans="2:17" ht="60.45" customHeight="1" x14ac:dyDescent="0.3">
      <c r="B72" s="24" t="s">
        <v>111</v>
      </c>
      <c r="I72"/>
      <c r="L72">
        <f t="shared" si="1"/>
        <v>0</v>
      </c>
    </row>
    <row r="73" spans="2:17" ht="60.45" customHeight="1" x14ac:dyDescent="0.3">
      <c r="B73" s="80" t="s">
        <v>112</v>
      </c>
      <c r="C73" s="80"/>
      <c r="D73" s="80"/>
      <c r="E73" s="49" t="s">
        <v>3</v>
      </c>
      <c r="F73" s="49" t="s">
        <v>4</v>
      </c>
      <c r="G73" s="50" t="s">
        <v>5</v>
      </c>
      <c r="H73" s="51" t="s">
        <v>5</v>
      </c>
      <c r="I73" s="50" t="s">
        <v>6</v>
      </c>
      <c r="J73" s="52"/>
      <c r="K73" s="52"/>
      <c r="L73" s="52">
        <f t="shared" si="1"/>
        <v>0</v>
      </c>
      <c r="M73" s="50" t="s">
        <v>7</v>
      </c>
      <c r="N73" s="50" t="s">
        <v>344</v>
      </c>
      <c r="O73" s="50" t="s">
        <v>345</v>
      </c>
      <c r="P73" s="50" t="s">
        <v>346</v>
      </c>
      <c r="Q73" s="50" t="s">
        <v>353</v>
      </c>
    </row>
    <row r="74" spans="2:17" ht="60.45" customHeight="1" x14ac:dyDescent="0.3">
      <c r="B74" s="65" t="s">
        <v>113</v>
      </c>
      <c r="C74" s="65"/>
      <c r="D74" s="65"/>
      <c r="E74" s="18">
        <v>1</v>
      </c>
      <c r="F74" s="18">
        <v>1.5</v>
      </c>
      <c r="G74" s="8">
        <f>F74*0.06+F74</f>
        <v>1.59</v>
      </c>
      <c r="H74" s="9">
        <v>1.6</v>
      </c>
      <c r="I74" s="9">
        <v>1.68</v>
      </c>
      <c r="J74">
        <f>160*5/100</f>
        <v>8</v>
      </c>
      <c r="K74">
        <v>160</v>
      </c>
      <c r="L74">
        <f t="shared" si="1"/>
        <v>168</v>
      </c>
      <c r="M74" s="10" t="s">
        <v>114</v>
      </c>
      <c r="N74" s="20">
        <v>2.89</v>
      </c>
      <c r="O74" s="20">
        <v>3.04</v>
      </c>
      <c r="P74" s="20">
        <v>3.19</v>
      </c>
      <c r="Q74" s="10" t="s">
        <v>383</v>
      </c>
    </row>
    <row r="75" spans="2:17" ht="60.45" customHeight="1" x14ac:dyDescent="0.3">
      <c r="B75" s="65" t="s">
        <v>115</v>
      </c>
      <c r="C75" s="65"/>
      <c r="D75" s="65"/>
      <c r="E75" s="18" t="s">
        <v>116</v>
      </c>
      <c r="F75" s="18">
        <v>5</v>
      </c>
      <c r="G75" s="8">
        <f>F75*0.06+F75</f>
        <v>5.3</v>
      </c>
      <c r="H75" s="9">
        <v>5.5</v>
      </c>
      <c r="I75" s="9">
        <v>6</v>
      </c>
      <c r="J75">
        <f>5.5*5/100</f>
        <v>0.27500000000000002</v>
      </c>
      <c r="K75">
        <v>5.5</v>
      </c>
      <c r="L75">
        <f t="shared" si="1"/>
        <v>5.7750000000000004</v>
      </c>
      <c r="M75" s="20" t="s">
        <v>117</v>
      </c>
      <c r="N75" s="20">
        <v>8.1199999999999992</v>
      </c>
      <c r="O75" s="20">
        <v>8.5500000000000007</v>
      </c>
      <c r="P75" s="20">
        <v>8.9700000000000006</v>
      </c>
      <c r="Q75" s="10" t="s">
        <v>384</v>
      </c>
    </row>
    <row r="76" spans="2:17" ht="60.45" customHeight="1" x14ac:dyDescent="0.3">
      <c r="B76" s="65" t="s">
        <v>118</v>
      </c>
      <c r="C76" s="65"/>
      <c r="D76" s="65"/>
      <c r="E76" s="18">
        <v>1.5</v>
      </c>
      <c r="F76" s="18">
        <v>2</v>
      </c>
      <c r="G76" s="8">
        <f>F76*0.06+F76</f>
        <v>2.12</v>
      </c>
      <c r="H76" s="9">
        <v>2.2000000000000002</v>
      </c>
      <c r="I76" s="9">
        <v>2.2999999999999998</v>
      </c>
      <c r="J76">
        <f>2.2*5/100</f>
        <v>0.11</v>
      </c>
      <c r="K76">
        <v>2.2000000000000002</v>
      </c>
      <c r="L76">
        <f t="shared" si="1"/>
        <v>2.31</v>
      </c>
      <c r="M76" s="10" t="s">
        <v>119</v>
      </c>
      <c r="N76" s="20">
        <v>3.14</v>
      </c>
      <c r="O76" s="20">
        <v>3.31</v>
      </c>
      <c r="P76" s="20">
        <v>3.47</v>
      </c>
      <c r="Q76" s="10" t="s">
        <v>385</v>
      </c>
    </row>
    <row r="77" spans="2:17" ht="60.45" customHeight="1" x14ac:dyDescent="0.3">
      <c r="B77" s="65" t="s">
        <v>120</v>
      </c>
      <c r="C77" s="65"/>
      <c r="D77" s="65"/>
      <c r="E77" s="18">
        <v>50</v>
      </c>
      <c r="F77" s="18">
        <v>53</v>
      </c>
      <c r="G77" s="8">
        <f>F77*0.06+F77</f>
        <v>56.18</v>
      </c>
      <c r="H77" s="9">
        <v>57</v>
      </c>
      <c r="I77" s="9">
        <v>60</v>
      </c>
      <c r="J77">
        <f>57*5/100</f>
        <v>2.85</v>
      </c>
      <c r="K77">
        <v>57</v>
      </c>
      <c r="L77">
        <f t="shared" si="1"/>
        <v>59.85</v>
      </c>
      <c r="M77" s="10" t="s">
        <v>121</v>
      </c>
      <c r="N77" s="20">
        <v>83</v>
      </c>
      <c r="O77" s="20">
        <v>87</v>
      </c>
      <c r="P77" s="20">
        <v>91</v>
      </c>
      <c r="Q77" s="10" t="s">
        <v>386</v>
      </c>
    </row>
    <row r="78" spans="2:17" ht="60.45" customHeight="1" x14ac:dyDescent="0.3">
      <c r="B78" s="24"/>
      <c r="I78"/>
    </row>
    <row r="79" spans="2:17" ht="60.45" customHeight="1" x14ac:dyDescent="0.3">
      <c r="B79" s="24" t="s">
        <v>122</v>
      </c>
      <c r="I79"/>
    </row>
    <row r="80" spans="2:17" ht="60.45" customHeight="1" x14ac:dyDescent="0.3">
      <c r="B80" s="80" t="s">
        <v>112</v>
      </c>
      <c r="C80" s="80"/>
      <c r="D80" s="80"/>
      <c r="E80" s="49" t="s">
        <v>3</v>
      </c>
      <c r="F80" s="49" t="s">
        <v>4</v>
      </c>
      <c r="G80" s="50" t="s">
        <v>5</v>
      </c>
      <c r="H80" s="51" t="s">
        <v>5</v>
      </c>
      <c r="I80" s="50" t="s">
        <v>6</v>
      </c>
      <c r="J80" s="52"/>
      <c r="K80" s="52"/>
      <c r="L80" s="52"/>
      <c r="M80" s="50" t="s">
        <v>7</v>
      </c>
      <c r="N80" s="50" t="s">
        <v>344</v>
      </c>
      <c r="O80" s="50" t="s">
        <v>345</v>
      </c>
      <c r="P80" s="50" t="s">
        <v>346</v>
      </c>
      <c r="Q80" s="50" t="s">
        <v>353</v>
      </c>
    </row>
    <row r="81" spans="2:17" ht="60.45" customHeight="1" x14ac:dyDescent="0.3">
      <c r="B81" s="65" t="s">
        <v>123</v>
      </c>
      <c r="C81" s="65"/>
      <c r="D81" s="65"/>
      <c r="E81" s="18">
        <v>335</v>
      </c>
      <c r="F81" s="18">
        <v>352</v>
      </c>
      <c r="G81" s="8">
        <f>F81*0.06+F81</f>
        <v>373.12</v>
      </c>
      <c r="H81" s="9">
        <v>374</v>
      </c>
      <c r="I81" s="9">
        <v>393</v>
      </c>
      <c r="J81">
        <f>374*5/100</f>
        <v>18.7</v>
      </c>
      <c r="K81">
        <v>374</v>
      </c>
      <c r="L81">
        <f>K81+J81</f>
        <v>392.7</v>
      </c>
      <c r="M81" s="10" t="s">
        <v>124</v>
      </c>
      <c r="N81" s="20">
        <v>540</v>
      </c>
      <c r="O81" s="20">
        <v>567</v>
      </c>
      <c r="P81" s="20">
        <v>595</v>
      </c>
      <c r="Q81" s="10" t="s">
        <v>387</v>
      </c>
    </row>
    <row r="82" spans="2:17" ht="60.45" customHeight="1" x14ac:dyDescent="0.3">
      <c r="B82" s="65" t="s">
        <v>125</v>
      </c>
      <c r="C82" s="65"/>
      <c r="D82" s="65"/>
      <c r="E82" s="18">
        <v>670</v>
      </c>
      <c r="F82" s="18">
        <v>704</v>
      </c>
      <c r="G82" s="8">
        <f>F82*0.06+F82</f>
        <v>746.24</v>
      </c>
      <c r="H82" s="9">
        <v>747</v>
      </c>
      <c r="I82" s="9">
        <v>784</v>
      </c>
      <c r="J82">
        <f>747*5/100</f>
        <v>37.35</v>
      </c>
      <c r="K82">
        <v>747</v>
      </c>
      <c r="L82">
        <f>K82+J82</f>
        <v>784.35</v>
      </c>
      <c r="M82" s="10" t="s">
        <v>126</v>
      </c>
      <c r="N82" s="20">
        <v>1078</v>
      </c>
      <c r="O82" s="20">
        <v>1135</v>
      </c>
      <c r="P82" s="20">
        <v>1191</v>
      </c>
      <c r="Q82" s="10" t="s">
        <v>388</v>
      </c>
    </row>
    <row r="83" spans="2:17" ht="60.45" customHeight="1" x14ac:dyDescent="0.3">
      <c r="B83" s="24"/>
      <c r="I83"/>
    </row>
    <row r="84" spans="2:17" ht="60.45" customHeight="1" x14ac:dyDescent="0.3">
      <c r="B84" s="24" t="s">
        <v>127</v>
      </c>
      <c r="I84"/>
    </row>
    <row r="85" spans="2:17" ht="60.45" customHeight="1" x14ac:dyDescent="0.3">
      <c r="B85" s="24"/>
      <c r="I85"/>
    </row>
    <row r="86" spans="2:17" ht="60.45" customHeight="1" x14ac:dyDescent="0.3">
      <c r="B86" s="24"/>
      <c r="F86" s="25"/>
      <c r="G86" s="25"/>
      <c r="I86"/>
    </row>
    <row r="87" spans="2:17" ht="60.45" customHeight="1" x14ac:dyDescent="0.3">
      <c r="B87" s="3" t="s">
        <v>128</v>
      </c>
      <c r="F87" s="25"/>
      <c r="G87" s="25"/>
      <c r="I87"/>
    </row>
    <row r="88" spans="2:17" ht="60.45" customHeight="1" x14ac:dyDescent="0.3">
      <c r="B88" s="80" t="s">
        <v>112</v>
      </c>
      <c r="C88" s="80"/>
      <c r="D88" s="80"/>
      <c r="E88" s="49" t="s">
        <v>3</v>
      </c>
      <c r="F88" s="49" t="s">
        <v>4</v>
      </c>
      <c r="G88" s="50" t="s">
        <v>5</v>
      </c>
      <c r="H88" s="51" t="s">
        <v>5</v>
      </c>
      <c r="I88" s="50" t="s">
        <v>6</v>
      </c>
      <c r="J88" s="52"/>
      <c r="K88" s="52"/>
      <c r="L88" s="52"/>
      <c r="M88" s="50" t="s">
        <v>7</v>
      </c>
      <c r="N88" s="50" t="s">
        <v>344</v>
      </c>
      <c r="O88" s="50" t="s">
        <v>345</v>
      </c>
      <c r="P88" s="50" t="s">
        <v>346</v>
      </c>
      <c r="Q88" s="50" t="s">
        <v>353</v>
      </c>
    </row>
    <row r="89" spans="2:17" ht="60.45" customHeight="1" x14ac:dyDescent="0.3">
      <c r="B89" s="65" t="s">
        <v>129</v>
      </c>
      <c r="C89" s="65"/>
      <c r="D89" s="65"/>
      <c r="E89" s="32">
        <v>465</v>
      </c>
      <c r="F89" s="32">
        <v>490</v>
      </c>
      <c r="G89" s="8">
        <f t="shared" ref="G89:G95" si="2">F89*0.06+F89</f>
        <v>519.4</v>
      </c>
      <c r="H89" s="9">
        <v>520</v>
      </c>
      <c r="I89" s="9">
        <v>546</v>
      </c>
      <c r="J89">
        <f>520*5/100</f>
        <v>26</v>
      </c>
      <c r="K89">
        <v>520</v>
      </c>
      <c r="L89">
        <f>K89+J89</f>
        <v>546</v>
      </c>
      <c r="M89" s="10" t="s">
        <v>130</v>
      </c>
      <c r="N89" s="20">
        <v>751</v>
      </c>
      <c r="O89" s="20">
        <v>791</v>
      </c>
      <c r="P89" s="20">
        <v>830</v>
      </c>
      <c r="Q89" s="10" t="s">
        <v>389</v>
      </c>
    </row>
    <row r="90" spans="2:17" ht="60.45" customHeight="1" x14ac:dyDescent="0.3">
      <c r="B90" s="65" t="s">
        <v>131</v>
      </c>
      <c r="C90" s="65"/>
      <c r="D90" s="65"/>
      <c r="E90" s="32">
        <v>465</v>
      </c>
      <c r="F90" s="32">
        <v>490</v>
      </c>
      <c r="G90" s="8">
        <f t="shared" si="2"/>
        <v>519.4</v>
      </c>
      <c r="H90" s="9">
        <v>520</v>
      </c>
      <c r="I90" s="9">
        <v>546</v>
      </c>
      <c r="J90">
        <f>520*5/100</f>
        <v>26</v>
      </c>
      <c r="K90">
        <v>520</v>
      </c>
      <c r="L90">
        <f t="shared" ref="L90:L95" si="3">K90+J90</f>
        <v>546</v>
      </c>
      <c r="M90" s="10" t="s">
        <v>130</v>
      </c>
      <c r="N90" s="20">
        <v>751</v>
      </c>
      <c r="O90" s="47">
        <v>791</v>
      </c>
      <c r="P90" s="15">
        <v>830</v>
      </c>
      <c r="Q90" s="10" t="s">
        <v>389</v>
      </c>
    </row>
    <row r="91" spans="2:17" ht="60.45" customHeight="1" x14ac:dyDescent="0.3">
      <c r="B91" s="65" t="s">
        <v>132</v>
      </c>
      <c r="C91" s="65"/>
      <c r="D91" s="65"/>
      <c r="E91" s="32">
        <v>260</v>
      </c>
      <c r="F91" s="32">
        <v>275</v>
      </c>
      <c r="G91" s="8">
        <f t="shared" si="2"/>
        <v>291.5</v>
      </c>
      <c r="H91" s="9">
        <v>292</v>
      </c>
      <c r="I91" s="9">
        <v>307</v>
      </c>
      <c r="J91">
        <f>292*5/100</f>
        <v>14.6</v>
      </c>
      <c r="K91">
        <v>292</v>
      </c>
      <c r="L91">
        <f t="shared" si="3"/>
        <v>306.60000000000002</v>
      </c>
      <c r="M91" s="10" t="s">
        <v>133</v>
      </c>
      <c r="N91" s="20">
        <v>423</v>
      </c>
      <c r="O91" s="20">
        <v>445</v>
      </c>
      <c r="P91" s="20">
        <v>467</v>
      </c>
      <c r="Q91" s="10" t="s">
        <v>390</v>
      </c>
    </row>
    <row r="92" spans="2:17" ht="60.45" customHeight="1" x14ac:dyDescent="0.3">
      <c r="B92" s="65" t="s">
        <v>134</v>
      </c>
      <c r="C92" s="65"/>
      <c r="D92" s="65"/>
      <c r="E92" s="32">
        <v>21</v>
      </c>
      <c r="F92" s="32">
        <v>22</v>
      </c>
      <c r="G92" s="8">
        <f t="shared" si="2"/>
        <v>23.32</v>
      </c>
      <c r="H92" s="9">
        <v>24</v>
      </c>
      <c r="I92" s="9">
        <v>25</v>
      </c>
      <c r="J92">
        <f>24*5/100</f>
        <v>1.2</v>
      </c>
      <c r="K92">
        <v>24</v>
      </c>
      <c r="L92">
        <f t="shared" si="3"/>
        <v>25.2</v>
      </c>
      <c r="M92" s="10" t="s">
        <v>135</v>
      </c>
      <c r="N92" s="20">
        <v>34.58</v>
      </c>
      <c r="O92" s="20">
        <v>36.409999999999997</v>
      </c>
      <c r="P92" s="20">
        <v>38.19</v>
      </c>
      <c r="Q92" s="10" t="s">
        <v>391</v>
      </c>
    </row>
    <row r="93" spans="2:17" ht="60.45" customHeight="1" x14ac:dyDescent="0.3">
      <c r="B93" s="65" t="s">
        <v>136</v>
      </c>
      <c r="C93" s="65"/>
      <c r="D93" s="65"/>
      <c r="E93" s="32">
        <v>15</v>
      </c>
      <c r="F93" s="32">
        <v>16</v>
      </c>
      <c r="G93" s="8">
        <f t="shared" si="2"/>
        <v>16.96</v>
      </c>
      <c r="H93" s="9">
        <v>17</v>
      </c>
      <c r="I93" s="9">
        <v>18</v>
      </c>
      <c r="J93">
        <f>17*5/100</f>
        <v>0.85</v>
      </c>
      <c r="K93">
        <v>17</v>
      </c>
      <c r="L93">
        <f t="shared" si="3"/>
        <v>17.850000000000001</v>
      </c>
      <c r="M93" s="10" t="s">
        <v>75</v>
      </c>
      <c r="N93" s="20">
        <v>24</v>
      </c>
      <c r="O93" s="20">
        <v>25</v>
      </c>
      <c r="P93" s="20">
        <v>26</v>
      </c>
      <c r="Q93" s="10" t="s">
        <v>392</v>
      </c>
    </row>
    <row r="94" spans="2:17" ht="60.45" customHeight="1" x14ac:dyDescent="0.3">
      <c r="B94" s="65" t="s">
        <v>137</v>
      </c>
      <c r="C94" s="65"/>
      <c r="D94" s="65"/>
      <c r="E94" s="32">
        <v>300</v>
      </c>
      <c r="F94" s="32">
        <v>315</v>
      </c>
      <c r="G94" s="8">
        <f t="shared" si="2"/>
        <v>333.9</v>
      </c>
      <c r="H94" s="9">
        <v>334</v>
      </c>
      <c r="I94" s="9">
        <v>351</v>
      </c>
      <c r="J94">
        <f>334*5/100</f>
        <v>16.7</v>
      </c>
      <c r="K94">
        <v>334</v>
      </c>
      <c r="L94">
        <f t="shared" si="3"/>
        <v>350.7</v>
      </c>
      <c r="M94" s="10" t="s">
        <v>138</v>
      </c>
      <c r="N94" s="20">
        <v>481</v>
      </c>
      <c r="O94" s="20">
        <v>506</v>
      </c>
      <c r="P94" s="20">
        <v>531</v>
      </c>
      <c r="Q94" s="10" t="s">
        <v>393</v>
      </c>
    </row>
    <row r="95" spans="2:17" ht="60.45" customHeight="1" x14ac:dyDescent="0.3">
      <c r="B95" s="65" t="s">
        <v>139</v>
      </c>
      <c r="C95" s="65"/>
      <c r="D95" s="65"/>
      <c r="E95" s="4">
        <v>190</v>
      </c>
      <c r="F95" s="32">
        <v>200</v>
      </c>
      <c r="G95" s="8">
        <f t="shared" si="2"/>
        <v>212</v>
      </c>
      <c r="H95" s="9">
        <v>212</v>
      </c>
      <c r="I95" s="9">
        <v>223</v>
      </c>
      <c r="J95">
        <f>212*5/100</f>
        <v>10.6</v>
      </c>
      <c r="K95">
        <v>212</v>
      </c>
      <c r="L95">
        <f t="shared" si="3"/>
        <v>222.6</v>
      </c>
      <c r="M95" s="10" t="s">
        <v>140</v>
      </c>
      <c r="N95" s="20">
        <v>307</v>
      </c>
      <c r="O95" s="20">
        <v>323</v>
      </c>
      <c r="P95" s="20">
        <v>339</v>
      </c>
      <c r="Q95" s="10" t="s">
        <v>394</v>
      </c>
    </row>
    <row r="96" spans="2:17" ht="60.45" customHeight="1" x14ac:dyDescent="0.3">
      <c r="B96" s="24"/>
      <c r="I96"/>
    </row>
    <row r="97" spans="2:17" ht="60.45" customHeight="1" x14ac:dyDescent="0.3">
      <c r="B97" s="3" t="s">
        <v>141</v>
      </c>
      <c r="I97"/>
    </row>
    <row r="98" spans="2:17" ht="60.45" customHeight="1" x14ac:dyDescent="0.3">
      <c r="B98" s="65" t="s">
        <v>142</v>
      </c>
      <c r="C98" s="65"/>
      <c r="D98" s="65"/>
      <c r="E98" s="4" t="s">
        <v>3</v>
      </c>
      <c r="F98" s="4" t="s">
        <v>4</v>
      </c>
      <c r="G98" s="5" t="s">
        <v>5</v>
      </c>
      <c r="H98" s="6" t="s">
        <v>5</v>
      </c>
      <c r="I98" s="33" t="s">
        <v>6</v>
      </c>
      <c r="M98" s="5" t="s">
        <v>7</v>
      </c>
      <c r="N98" s="5" t="s">
        <v>344</v>
      </c>
      <c r="O98" s="5" t="s">
        <v>345</v>
      </c>
      <c r="P98" s="5" t="s">
        <v>346</v>
      </c>
      <c r="Q98" s="5" t="s">
        <v>353</v>
      </c>
    </row>
    <row r="99" spans="2:17" ht="60.45" customHeight="1" x14ac:dyDescent="0.3">
      <c r="B99" s="65" t="s">
        <v>143</v>
      </c>
      <c r="C99" s="65"/>
      <c r="D99" s="65"/>
      <c r="E99" s="34">
        <v>380</v>
      </c>
      <c r="F99" s="34">
        <v>400</v>
      </c>
      <c r="G99" s="8">
        <f>F99*0.06+F99</f>
        <v>424</v>
      </c>
      <c r="H99" s="9">
        <v>424</v>
      </c>
      <c r="I99" s="9">
        <v>445</v>
      </c>
      <c r="J99">
        <f>424*5/100</f>
        <v>21.2</v>
      </c>
      <c r="K99">
        <v>424</v>
      </c>
      <c r="L99">
        <f>K99+J99</f>
        <v>445.2</v>
      </c>
      <c r="M99" s="10" t="s">
        <v>144</v>
      </c>
      <c r="N99" s="20">
        <v>611</v>
      </c>
      <c r="O99" s="20">
        <v>643</v>
      </c>
      <c r="P99" s="20">
        <v>675</v>
      </c>
      <c r="Q99" s="10" t="s">
        <v>395</v>
      </c>
    </row>
    <row r="100" spans="2:17" ht="60.45" customHeight="1" x14ac:dyDescent="0.3">
      <c r="B100" s="65" t="s">
        <v>145</v>
      </c>
      <c r="C100" s="65"/>
      <c r="D100" s="65"/>
      <c r="E100" s="35" t="s">
        <v>146</v>
      </c>
      <c r="F100" s="35" t="s">
        <v>147</v>
      </c>
      <c r="G100" s="10">
        <f>525*0.06+525</f>
        <v>556.5</v>
      </c>
      <c r="H100" s="9">
        <v>557</v>
      </c>
      <c r="I100" s="9">
        <v>585</v>
      </c>
      <c r="J100">
        <f>557*5/100</f>
        <v>27.85</v>
      </c>
      <c r="K100">
        <v>557</v>
      </c>
      <c r="L100">
        <f t="shared" ref="L100:L102" si="4">K100+J100</f>
        <v>584.85</v>
      </c>
      <c r="M100" s="10" t="s">
        <v>148</v>
      </c>
      <c r="N100" s="20">
        <v>805</v>
      </c>
      <c r="O100" s="20">
        <v>848</v>
      </c>
      <c r="P100" s="20">
        <v>890</v>
      </c>
      <c r="Q100" s="10" t="s">
        <v>396</v>
      </c>
    </row>
    <row r="101" spans="2:17" ht="60.45" customHeight="1" x14ac:dyDescent="0.3">
      <c r="B101" s="65" t="s">
        <v>149</v>
      </c>
      <c r="C101" s="65"/>
      <c r="D101" s="65"/>
      <c r="E101" s="36">
        <v>200</v>
      </c>
      <c r="F101" s="34">
        <v>210</v>
      </c>
      <c r="G101" s="8">
        <f>F101*0.06+F101</f>
        <v>222.6</v>
      </c>
      <c r="H101" s="37">
        <v>150</v>
      </c>
      <c r="I101" s="37">
        <v>158</v>
      </c>
      <c r="J101">
        <f>150*5/100</f>
        <v>7.5</v>
      </c>
      <c r="K101">
        <v>150</v>
      </c>
      <c r="L101">
        <f t="shared" si="4"/>
        <v>157.5</v>
      </c>
      <c r="M101" s="10" t="s">
        <v>150</v>
      </c>
      <c r="N101" s="20">
        <v>162</v>
      </c>
      <c r="O101" s="20">
        <v>171</v>
      </c>
      <c r="P101" s="20">
        <v>173</v>
      </c>
      <c r="Q101" s="10" t="s">
        <v>397</v>
      </c>
    </row>
    <row r="102" spans="2:17" ht="60.45" customHeight="1" x14ac:dyDescent="0.3">
      <c r="B102" s="76" t="s">
        <v>151</v>
      </c>
      <c r="C102" s="76"/>
      <c r="D102" s="76"/>
      <c r="E102" s="77" t="s">
        <v>152</v>
      </c>
      <c r="F102" s="77"/>
      <c r="I102"/>
      <c r="L102">
        <f t="shared" si="4"/>
        <v>0</v>
      </c>
    </row>
    <row r="103" spans="2:17" ht="60.45" customHeight="1" x14ac:dyDescent="0.3">
      <c r="B103" s="24"/>
      <c r="I103"/>
    </row>
    <row r="104" spans="2:17" ht="60.45" customHeight="1" x14ac:dyDescent="0.3">
      <c r="B104" s="3" t="s">
        <v>153</v>
      </c>
      <c r="I104"/>
    </row>
    <row r="105" spans="2:17" ht="60.45" customHeight="1" x14ac:dyDescent="0.3">
      <c r="B105" s="55" t="s">
        <v>154</v>
      </c>
      <c r="C105" s="55"/>
      <c r="D105" s="55"/>
      <c r="E105" s="55"/>
      <c r="F105" s="55"/>
      <c r="I105"/>
    </row>
    <row r="106" spans="2:17" ht="60.45" customHeight="1" x14ac:dyDescent="0.3">
      <c r="B106" s="4" t="s">
        <v>155</v>
      </c>
      <c r="C106" s="4" t="s">
        <v>156</v>
      </c>
      <c r="D106" s="4" t="s">
        <v>157</v>
      </c>
      <c r="E106" s="78" t="s">
        <v>158</v>
      </c>
      <c r="F106" s="79"/>
      <c r="H106" s="78" t="s">
        <v>158</v>
      </c>
      <c r="I106" s="79"/>
      <c r="M106" s="5" t="s">
        <v>398</v>
      </c>
      <c r="N106" s="5" t="s">
        <v>399</v>
      </c>
      <c r="O106" s="5" t="s">
        <v>400</v>
      </c>
      <c r="P106" s="5" t="s">
        <v>401</v>
      </c>
      <c r="Q106" s="5" t="s">
        <v>402</v>
      </c>
    </row>
    <row r="107" spans="2:17" ht="72" x14ac:dyDescent="0.3">
      <c r="B107" s="4" t="s">
        <v>159</v>
      </c>
      <c r="C107" s="13" t="s">
        <v>160</v>
      </c>
      <c r="D107" s="13" t="s">
        <v>160</v>
      </c>
      <c r="E107" s="74" t="s">
        <v>161</v>
      </c>
      <c r="F107" s="75"/>
      <c r="H107" s="74" t="s">
        <v>161</v>
      </c>
      <c r="I107" s="75"/>
      <c r="M107" s="13" t="s">
        <v>160</v>
      </c>
      <c r="N107" s="13" t="s">
        <v>160</v>
      </c>
      <c r="O107" s="13" t="s">
        <v>160</v>
      </c>
      <c r="P107" s="13" t="s">
        <v>160</v>
      </c>
      <c r="Q107" s="13" t="s">
        <v>160</v>
      </c>
    </row>
    <row r="108" spans="2:17" ht="72" x14ac:dyDescent="0.3">
      <c r="B108" s="4" t="s">
        <v>162</v>
      </c>
      <c r="C108" s="13" t="s">
        <v>160</v>
      </c>
      <c r="D108" s="13" t="s">
        <v>160</v>
      </c>
      <c r="E108" s="74" t="s">
        <v>163</v>
      </c>
      <c r="F108" s="75"/>
      <c r="H108" s="74" t="s">
        <v>163</v>
      </c>
      <c r="I108" s="75"/>
      <c r="M108" s="13" t="s">
        <v>160</v>
      </c>
      <c r="N108" s="13" t="s">
        <v>160</v>
      </c>
      <c r="O108" s="13" t="s">
        <v>160</v>
      </c>
      <c r="P108" s="13" t="s">
        <v>160</v>
      </c>
      <c r="Q108" s="13" t="s">
        <v>160</v>
      </c>
    </row>
    <row r="109" spans="2:17" ht="72" x14ac:dyDescent="0.3">
      <c r="B109" s="4" t="s">
        <v>164</v>
      </c>
      <c r="C109" s="13" t="s">
        <v>165</v>
      </c>
      <c r="D109" s="13" t="s">
        <v>165</v>
      </c>
      <c r="E109" s="74" t="s">
        <v>166</v>
      </c>
      <c r="F109" s="75"/>
      <c r="H109" s="74" t="s">
        <v>166</v>
      </c>
      <c r="I109" s="75"/>
      <c r="M109" s="13" t="s">
        <v>165</v>
      </c>
      <c r="N109" s="13" t="s">
        <v>403</v>
      </c>
      <c r="O109" s="13" t="s">
        <v>403</v>
      </c>
      <c r="P109" s="13" t="s">
        <v>403</v>
      </c>
      <c r="Q109" s="13" t="s">
        <v>403</v>
      </c>
    </row>
    <row r="110" spans="2:17" ht="72" x14ac:dyDescent="0.3">
      <c r="B110" s="4" t="s">
        <v>167</v>
      </c>
      <c r="C110" s="13" t="s">
        <v>168</v>
      </c>
      <c r="D110" s="13" t="s">
        <v>168</v>
      </c>
      <c r="E110" s="74" t="s">
        <v>166</v>
      </c>
      <c r="F110" s="75"/>
      <c r="H110" s="74" t="s">
        <v>166</v>
      </c>
      <c r="I110" s="75"/>
      <c r="M110" s="13" t="s">
        <v>168</v>
      </c>
      <c r="N110" s="13" t="s">
        <v>403</v>
      </c>
      <c r="O110" s="13" t="s">
        <v>403</v>
      </c>
      <c r="P110" s="13" t="s">
        <v>403</v>
      </c>
      <c r="Q110" s="13" t="s">
        <v>403</v>
      </c>
    </row>
    <row r="111" spans="2:17" ht="72" x14ac:dyDescent="0.3">
      <c r="B111" s="4" t="s">
        <v>169</v>
      </c>
      <c r="C111" s="13" t="s">
        <v>170</v>
      </c>
      <c r="D111" s="13" t="s">
        <v>170</v>
      </c>
      <c r="E111" s="74" t="s">
        <v>171</v>
      </c>
      <c r="F111" s="75"/>
      <c r="H111" s="74" t="s">
        <v>171</v>
      </c>
      <c r="I111" s="75"/>
      <c r="M111" s="13" t="s">
        <v>170</v>
      </c>
      <c r="N111" s="13" t="s">
        <v>170</v>
      </c>
      <c r="O111" s="13" t="s">
        <v>170</v>
      </c>
      <c r="P111" s="13" t="s">
        <v>170</v>
      </c>
      <c r="Q111" s="13" t="s">
        <v>170</v>
      </c>
    </row>
    <row r="112" spans="2:17" ht="72" x14ac:dyDescent="0.3">
      <c r="B112" s="4" t="s">
        <v>172</v>
      </c>
      <c r="C112" s="13" t="s">
        <v>173</v>
      </c>
      <c r="D112" s="13" t="s">
        <v>173</v>
      </c>
      <c r="E112" s="74" t="s">
        <v>171</v>
      </c>
      <c r="F112" s="75"/>
      <c r="H112" s="74" t="s">
        <v>171</v>
      </c>
      <c r="I112" s="75"/>
      <c r="M112" s="13" t="s">
        <v>173</v>
      </c>
      <c r="N112" s="13" t="s">
        <v>173</v>
      </c>
      <c r="O112" s="13" t="s">
        <v>173</v>
      </c>
      <c r="P112" s="13" t="s">
        <v>173</v>
      </c>
      <c r="Q112" s="13" t="s">
        <v>173</v>
      </c>
    </row>
    <row r="113" spans="2:17" ht="72" x14ac:dyDescent="0.3">
      <c r="B113" s="4" t="s">
        <v>174</v>
      </c>
      <c r="C113" s="13" t="s">
        <v>175</v>
      </c>
      <c r="D113" s="13" t="s">
        <v>175</v>
      </c>
      <c r="E113" s="74" t="s">
        <v>176</v>
      </c>
      <c r="F113" s="75"/>
      <c r="H113" s="74" t="s">
        <v>176</v>
      </c>
      <c r="I113" s="75"/>
      <c r="M113" s="13" t="s">
        <v>175</v>
      </c>
      <c r="N113" s="13" t="s">
        <v>175</v>
      </c>
      <c r="O113" s="13" t="s">
        <v>175</v>
      </c>
      <c r="P113" s="13" t="s">
        <v>175</v>
      </c>
      <c r="Q113" s="13" t="s">
        <v>175</v>
      </c>
    </row>
    <row r="114" spans="2:17" ht="72" x14ac:dyDescent="0.3">
      <c r="B114" s="4" t="s">
        <v>177</v>
      </c>
      <c r="C114" s="13" t="s">
        <v>175</v>
      </c>
      <c r="D114" s="13" t="s">
        <v>175</v>
      </c>
      <c r="E114" s="74" t="s">
        <v>176</v>
      </c>
      <c r="F114" s="75"/>
      <c r="H114" s="74" t="s">
        <v>176</v>
      </c>
      <c r="I114" s="75"/>
      <c r="M114" s="13" t="s">
        <v>175</v>
      </c>
      <c r="N114" s="13" t="s">
        <v>175</v>
      </c>
      <c r="O114" s="13" t="s">
        <v>175</v>
      </c>
      <c r="P114" s="13" t="s">
        <v>175</v>
      </c>
      <c r="Q114" s="13" t="s">
        <v>175</v>
      </c>
    </row>
    <row r="115" spans="2:17" ht="72" x14ac:dyDescent="0.3">
      <c r="B115" s="4" t="s">
        <v>178</v>
      </c>
      <c r="C115" s="13" t="s">
        <v>179</v>
      </c>
      <c r="D115" s="13" t="s">
        <v>179</v>
      </c>
      <c r="E115" s="74" t="s">
        <v>176</v>
      </c>
      <c r="F115" s="75"/>
      <c r="H115" s="74" t="s">
        <v>176</v>
      </c>
      <c r="I115" s="75"/>
      <c r="M115" s="13" t="s">
        <v>179</v>
      </c>
      <c r="N115" s="13" t="s">
        <v>179</v>
      </c>
      <c r="O115" s="13" t="s">
        <v>179</v>
      </c>
      <c r="P115" s="13" t="s">
        <v>179</v>
      </c>
      <c r="Q115" s="13" t="s">
        <v>179</v>
      </c>
    </row>
    <row r="116" spans="2:17" ht="60.45" customHeight="1" x14ac:dyDescent="0.3">
      <c r="B116" s="24"/>
      <c r="H116"/>
      <c r="I116"/>
    </row>
    <row r="117" spans="2:17" ht="60.45" customHeight="1" x14ac:dyDescent="0.3">
      <c r="B117" s="55" t="s">
        <v>180</v>
      </c>
      <c r="C117" s="55"/>
      <c r="D117" s="55"/>
      <c r="E117" s="55"/>
      <c r="F117" s="55"/>
      <c r="H117"/>
      <c r="I117"/>
    </row>
    <row r="118" spans="2:17" ht="60.45" customHeight="1" x14ac:dyDescent="0.3">
      <c r="B118" s="55" t="s">
        <v>181</v>
      </c>
      <c r="C118" s="55"/>
      <c r="D118" s="55"/>
      <c r="E118" s="55"/>
      <c r="F118" s="55"/>
      <c r="H118"/>
      <c r="I118"/>
    </row>
    <row r="119" spans="2:17" ht="60.45" customHeight="1" x14ac:dyDescent="0.3">
      <c r="B119" s="24"/>
      <c r="H119"/>
      <c r="I119"/>
    </row>
    <row r="120" spans="2:17" ht="60.45" customHeight="1" x14ac:dyDescent="0.3">
      <c r="B120" s="24"/>
      <c r="H120"/>
      <c r="I120"/>
    </row>
    <row r="121" spans="2:17" ht="60.45" customHeight="1" x14ac:dyDescent="0.3">
      <c r="B121" s="66" t="s">
        <v>182</v>
      </c>
      <c r="C121" s="66"/>
      <c r="D121" s="66"/>
      <c r="E121" s="66"/>
      <c r="F121" s="66"/>
      <c r="H121"/>
      <c r="I121"/>
    </row>
    <row r="122" spans="2:17" ht="60.45" customHeight="1" x14ac:dyDescent="0.3">
      <c r="B122" s="67" t="s">
        <v>183</v>
      </c>
      <c r="C122" s="67"/>
      <c r="D122" s="67"/>
      <c r="E122" s="67"/>
      <c r="F122" s="67"/>
      <c r="H122"/>
      <c r="I122"/>
    </row>
    <row r="123" spans="2:17" ht="60.45" customHeight="1" x14ac:dyDescent="0.3">
      <c r="B123" s="38"/>
      <c r="H123"/>
      <c r="I123"/>
    </row>
    <row r="124" spans="2:17" ht="60.45" customHeight="1" x14ac:dyDescent="0.3">
      <c r="B124" s="64" t="s">
        <v>184</v>
      </c>
      <c r="C124" s="64"/>
      <c r="D124" s="64"/>
      <c r="E124" s="64"/>
      <c r="F124" s="64"/>
      <c r="H124"/>
      <c r="I124"/>
    </row>
    <row r="125" spans="2:17" ht="60.45" customHeight="1" x14ac:dyDescent="0.3">
      <c r="B125" s="12"/>
      <c r="H125"/>
      <c r="I125"/>
    </row>
    <row r="126" spans="2:17" ht="60.45" customHeight="1" x14ac:dyDescent="0.3">
      <c r="B126" s="68" t="s">
        <v>185</v>
      </c>
      <c r="C126" s="69"/>
      <c r="D126" s="70"/>
      <c r="E126" s="65" t="s">
        <v>186</v>
      </c>
      <c r="F126" s="65" t="s">
        <v>187</v>
      </c>
      <c r="H126" s="65" t="s">
        <v>187</v>
      </c>
      <c r="I126"/>
    </row>
    <row r="127" spans="2:17" ht="60.45" customHeight="1" x14ac:dyDescent="0.3">
      <c r="B127" s="71"/>
      <c r="C127" s="72"/>
      <c r="D127" s="73"/>
      <c r="E127" s="65"/>
      <c r="F127" s="65"/>
      <c r="H127" s="65"/>
      <c r="I127"/>
    </row>
    <row r="128" spans="2:17" ht="60.45" customHeight="1" x14ac:dyDescent="0.3">
      <c r="B128" s="60" t="s">
        <v>188</v>
      </c>
      <c r="C128" s="60"/>
      <c r="D128" s="60"/>
      <c r="E128" s="13" t="s">
        <v>189</v>
      </c>
      <c r="F128" s="13" t="s">
        <v>190</v>
      </c>
      <c r="H128" s="13" t="s">
        <v>190</v>
      </c>
      <c r="I128"/>
    </row>
    <row r="129" spans="2:9" ht="60.45" customHeight="1" x14ac:dyDescent="0.3">
      <c r="B129" s="60" t="s">
        <v>191</v>
      </c>
      <c r="C129" s="60"/>
      <c r="D129" s="60"/>
      <c r="E129" s="13" t="s">
        <v>192</v>
      </c>
      <c r="F129" s="13" t="s">
        <v>193</v>
      </c>
      <c r="H129" s="13" t="s">
        <v>193</v>
      </c>
      <c r="I129"/>
    </row>
    <row r="130" spans="2:9" ht="60.45" customHeight="1" x14ac:dyDescent="0.3">
      <c r="B130" s="60" t="s">
        <v>194</v>
      </c>
      <c r="C130" s="60"/>
      <c r="D130" s="60"/>
      <c r="E130" s="13" t="s">
        <v>195</v>
      </c>
      <c r="F130" s="13" t="s">
        <v>193</v>
      </c>
      <c r="H130" s="13" t="s">
        <v>193</v>
      </c>
      <c r="I130"/>
    </row>
    <row r="131" spans="2:9" ht="60.45" customHeight="1" x14ac:dyDescent="0.3">
      <c r="B131" s="60" t="s">
        <v>196</v>
      </c>
      <c r="C131" s="60"/>
      <c r="D131" s="60"/>
      <c r="E131" s="13" t="s">
        <v>197</v>
      </c>
      <c r="F131" s="13" t="s">
        <v>198</v>
      </c>
      <c r="H131" s="13" t="s">
        <v>198</v>
      </c>
      <c r="I131"/>
    </row>
    <row r="132" spans="2:9" ht="60.45" customHeight="1" x14ac:dyDescent="0.3">
      <c r="B132" s="60" t="s">
        <v>199</v>
      </c>
      <c r="C132" s="60"/>
      <c r="D132" s="60"/>
      <c r="E132" s="13" t="s">
        <v>200</v>
      </c>
      <c r="F132" s="13" t="s">
        <v>198</v>
      </c>
      <c r="H132" s="13" t="s">
        <v>198</v>
      </c>
      <c r="I132"/>
    </row>
    <row r="133" spans="2:9" ht="60.45" customHeight="1" x14ac:dyDescent="0.3">
      <c r="B133" s="61" t="s">
        <v>201</v>
      </c>
      <c r="C133" s="62"/>
      <c r="D133" s="63"/>
      <c r="E133" s="13" t="s">
        <v>202</v>
      </c>
      <c r="F133" s="13">
        <v>1</v>
      </c>
      <c r="H133" s="13" t="s">
        <v>198</v>
      </c>
      <c r="I133"/>
    </row>
    <row r="134" spans="2:9" ht="60.45" customHeight="1" x14ac:dyDescent="0.3">
      <c r="B134" s="60" t="s">
        <v>203</v>
      </c>
      <c r="C134" s="60"/>
      <c r="D134" s="60"/>
      <c r="E134" s="13" t="s">
        <v>204</v>
      </c>
      <c r="F134" s="13" t="s">
        <v>198</v>
      </c>
      <c r="H134" s="13" t="s">
        <v>198</v>
      </c>
      <c r="I134"/>
    </row>
    <row r="135" spans="2:9" ht="60.45" customHeight="1" x14ac:dyDescent="0.3">
      <c r="B135" s="60" t="s">
        <v>205</v>
      </c>
      <c r="C135" s="60"/>
      <c r="D135" s="60"/>
      <c r="E135" s="13" t="s">
        <v>206</v>
      </c>
      <c r="F135" s="13" t="s">
        <v>207</v>
      </c>
      <c r="H135" s="13" t="s">
        <v>207</v>
      </c>
      <c r="I135"/>
    </row>
    <row r="136" spans="2:9" ht="60.45" customHeight="1" x14ac:dyDescent="0.3">
      <c r="B136" s="60"/>
      <c r="C136" s="60"/>
      <c r="D136" s="60"/>
      <c r="E136" s="13"/>
      <c r="F136" s="13"/>
      <c r="H136" s="13"/>
      <c r="I136"/>
    </row>
    <row r="137" spans="2:9" ht="60.45" customHeight="1" x14ac:dyDescent="0.3">
      <c r="B137" s="24"/>
      <c r="H137"/>
      <c r="I137"/>
    </row>
    <row r="138" spans="2:9" ht="60.45" customHeight="1" x14ac:dyDescent="0.3">
      <c r="B138" s="64" t="s">
        <v>208</v>
      </c>
      <c r="C138" s="64"/>
      <c r="D138" s="64"/>
      <c r="E138" s="64"/>
      <c r="F138" s="64"/>
      <c r="H138"/>
      <c r="I138"/>
    </row>
    <row r="139" spans="2:9" ht="60.45" customHeight="1" x14ac:dyDescent="0.3">
      <c r="B139" s="12"/>
      <c r="H139"/>
      <c r="I139"/>
    </row>
    <row r="140" spans="2:9" ht="60.45" customHeight="1" x14ac:dyDescent="0.3">
      <c r="B140" s="65" t="s">
        <v>209</v>
      </c>
      <c r="C140" s="65"/>
      <c r="D140" s="65"/>
      <c r="E140" s="4" t="s">
        <v>210</v>
      </c>
      <c r="F140" s="4" t="s">
        <v>211</v>
      </c>
      <c r="H140" s="4" t="s">
        <v>211</v>
      </c>
      <c r="I140"/>
    </row>
    <row r="141" spans="2:9" ht="60.45" customHeight="1" x14ac:dyDescent="0.3">
      <c r="B141" s="60" t="s">
        <v>212</v>
      </c>
      <c r="C141" s="60"/>
      <c r="D141" s="60"/>
      <c r="E141" s="13" t="s">
        <v>213</v>
      </c>
      <c r="F141" s="7">
        <v>2000</v>
      </c>
      <c r="H141" s="7">
        <v>2000</v>
      </c>
      <c r="I141"/>
    </row>
    <row r="142" spans="2:9" ht="60.45" customHeight="1" x14ac:dyDescent="0.3">
      <c r="B142" s="60" t="s">
        <v>214</v>
      </c>
      <c r="C142" s="60"/>
      <c r="D142" s="60"/>
      <c r="E142" s="13" t="s">
        <v>215</v>
      </c>
      <c r="F142" s="7">
        <v>2000</v>
      </c>
      <c r="H142" s="7">
        <v>2000</v>
      </c>
      <c r="I142"/>
    </row>
    <row r="143" spans="2:9" ht="60.45" customHeight="1" x14ac:dyDescent="0.3">
      <c r="B143" s="60" t="s">
        <v>216</v>
      </c>
      <c r="C143" s="60"/>
      <c r="D143" s="60"/>
      <c r="E143" s="13" t="s">
        <v>217</v>
      </c>
      <c r="F143" s="7">
        <v>2000</v>
      </c>
      <c r="H143" s="7">
        <v>2000</v>
      </c>
      <c r="I143"/>
    </row>
    <row r="144" spans="2:9" ht="60.45" customHeight="1" x14ac:dyDescent="0.3">
      <c r="B144" s="60" t="s">
        <v>218</v>
      </c>
      <c r="C144" s="60"/>
      <c r="D144" s="60"/>
      <c r="E144" s="13" t="s">
        <v>219</v>
      </c>
      <c r="F144" s="7">
        <v>2000</v>
      </c>
      <c r="H144" s="7">
        <v>2000</v>
      </c>
      <c r="I144"/>
    </row>
    <row r="145" spans="2:9" ht="60.45" customHeight="1" x14ac:dyDescent="0.3">
      <c r="B145" s="60" t="s">
        <v>220</v>
      </c>
      <c r="C145" s="60"/>
      <c r="D145" s="60"/>
      <c r="E145" s="13" t="s">
        <v>221</v>
      </c>
      <c r="F145" s="7">
        <v>2000</v>
      </c>
      <c r="H145" s="7">
        <v>2000</v>
      </c>
      <c r="I145"/>
    </row>
    <row r="146" spans="2:9" ht="60.45" customHeight="1" x14ac:dyDescent="0.3">
      <c r="B146" s="60" t="s">
        <v>222</v>
      </c>
      <c r="C146" s="60"/>
      <c r="D146" s="60"/>
      <c r="E146" s="13" t="s">
        <v>223</v>
      </c>
      <c r="F146" s="7">
        <v>2000</v>
      </c>
      <c r="H146" s="7">
        <v>2000</v>
      </c>
      <c r="I146"/>
    </row>
    <row r="147" spans="2:9" ht="60.45" customHeight="1" x14ac:dyDescent="0.3">
      <c r="B147" s="60" t="s">
        <v>224</v>
      </c>
      <c r="C147" s="60"/>
      <c r="D147" s="60"/>
      <c r="E147" s="13" t="s">
        <v>225</v>
      </c>
      <c r="F147" s="7">
        <v>2000</v>
      </c>
      <c r="H147" s="7">
        <v>2000</v>
      </c>
      <c r="I147"/>
    </row>
    <row r="148" spans="2:9" ht="60.45" customHeight="1" x14ac:dyDescent="0.3">
      <c r="B148" s="60" t="s">
        <v>226</v>
      </c>
      <c r="C148" s="60"/>
      <c r="D148" s="60"/>
      <c r="E148" s="13" t="s">
        <v>227</v>
      </c>
      <c r="F148" s="7">
        <v>2000</v>
      </c>
      <c r="H148" s="7">
        <v>2000</v>
      </c>
      <c r="I148"/>
    </row>
    <row r="149" spans="2:9" ht="60.45" customHeight="1" x14ac:dyDescent="0.3">
      <c r="B149" s="60" t="s">
        <v>228</v>
      </c>
      <c r="C149" s="60"/>
      <c r="D149" s="60"/>
      <c r="E149" s="13" t="s">
        <v>229</v>
      </c>
      <c r="F149" s="7">
        <v>2000</v>
      </c>
      <c r="H149" s="7">
        <v>2000</v>
      </c>
      <c r="I149"/>
    </row>
    <row r="150" spans="2:9" ht="60.45" customHeight="1" x14ac:dyDescent="0.3">
      <c r="B150" s="60" t="s">
        <v>230</v>
      </c>
      <c r="C150" s="60"/>
      <c r="D150" s="60"/>
      <c r="E150" s="13" t="s">
        <v>231</v>
      </c>
      <c r="F150" s="7">
        <v>2000</v>
      </c>
      <c r="H150" s="7">
        <v>2000</v>
      </c>
      <c r="I150"/>
    </row>
    <row r="151" spans="2:9" ht="60.45" customHeight="1" x14ac:dyDescent="0.3">
      <c r="B151" s="60" t="s">
        <v>232</v>
      </c>
      <c r="C151" s="60"/>
      <c r="D151" s="60"/>
      <c r="E151" s="13" t="s">
        <v>233</v>
      </c>
      <c r="F151" s="7">
        <v>2000</v>
      </c>
      <c r="H151" s="7">
        <v>2000</v>
      </c>
      <c r="I151"/>
    </row>
    <row r="152" spans="2:9" ht="60.45" customHeight="1" x14ac:dyDescent="0.3">
      <c r="B152" s="60" t="s">
        <v>234</v>
      </c>
      <c r="C152" s="60"/>
      <c r="D152" s="60"/>
      <c r="E152" s="13" t="s">
        <v>235</v>
      </c>
      <c r="F152" s="7">
        <v>2000</v>
      </c>
      <c r="H152" s="7">
        <v>2000</v>
      </c>
      <c r="I152"/>
    </row>
    <row r="153" spans="2:9" ht="60.45" customHeight="1" x14ac:dyDescent="0.3">
      <c r="B153" s="60" t="s">
        <v>236</v>
      </c>
      <c r="C153" s="60"/>
      <c r="D153" s="60"/>
      <c r="E153" s="13" t="s">
        <v>237</v>
      </c>
      <c r="F153" s="7">
        <v>2000</v>
      </c>
      <c r="H153" s="7">
        <v>2000</v>
      </c>
      <c r="I153"/>
    </row>
    <row r="154" spans="2:9" ht="60.45" customHeight="1" x14ac:dyDescent="0.3">
      <c r="B154" s="60" t="s">
        <v>238</v>
      </c>
      <c r="C154" s="60"/>
      <c r="D154" s="60"/>
      <c r="E154" s="13" t="s">
        <v>239</v>
      </c>
      <c r="F154" s="7">
        <v>2000</v>
      </c>
      <c r="H154" s="7">
        <v>2000</v>
      </c>
      <c r="I154"/>
    </row>
    <row r="155" spans="2:9" ht="60.45" customHeight="1" x14ac:dyDescent="0.3">
      <c r="B155" s="60" t="s">
        <v>240</v>
      </c>
      <c r="C155" s="60"/>
      <c r="D155" s="60"/>
      <c r="E155" s="13" t="s">
        <v>241</v>
      </c>
      <c r="F155" s="7">
        <v>2000</v>
      </c>
      <c r="H155" s="7">
        <v>2000</v>
      </c>
      <c r="I155"/>
    </row>
    <row r="156" spans="2:9" ht="60.45" customHeight="1" x14ac:dyDescent="0.3">
      <c r="B156" s="60" t="s">
        <v>242</v>
      </c>
      <c r="C156" s="60"/>
      <c r="D156" s="60"/>
      <c r="E156" s="13" t="s">
        <v>243</v>
      </c>
      <c r="F156" s="7">
        <v>2000</v>
      </c>
      <c r="H156" s="7">
        <v>2000</v>
      </c>
      <c r="I156"/>
    </row>
    <row r="157" spans="2:9" ht="60.45" customHeight="1" x14ac:dyDescent="0.3">
      <c r="B157" s="60" t="s">
        <v>244</v>
      </c>
      <c r="C157" s="60"/>
      <c r="D157" s="60"/>
      <c r="E157" s="13" t="s">
        <v>245</v>
      </c>
      <c r="F157" s="7">
        <v>2000</v>
      </c>
      <c r="H157" s="7">
        <v>2000</v>
      </c>
      <c r="I157"/>
    </row>
    <row r="158" spans="2:9" ht="60.45" customHeight="1" x14ac:dyDescent="0.3">
      <c r="B158" s="60" t="s">
        <v>246</v>
      </c>
      <c r="C158" s="60"/>
      <c r="D158" s="60"/>
      <c r="E158" s="13" t="s">
        <v>247</v>
      </c>
      <c r="F158" s="7">
        <v>2000</v>
      </c>
      <c r="H158" s="7">
        <v>2000</v>
      </c>
      <c r="I158"/>
    </row>
    <row r="159" spans="2:9" ht="60.45" customHeight="1" x14ac:dyDescent="0.3">
      <c r="B159" s="60" t="s">
        <v>248</v>
      </c>
      <c r="C159" s="60"/>
      <c r="D159" s="60"/>
      <c r="E159" s="13" t="s">
        <v>249</v>
      </c>
      <c r="F159" s="7">
        <v>2000</v>
      </c>
      <c r="H159" s="7">
        <v>2000</v>
      </c>
      <c r="I159"/>
    </row>
    <row r="160" spans="2:9" ht="60.45" customHeight="1" x14ac:dyDescent="0.3">
      <c r="B160" s="60" t="s">
        <v>250</v>
      </c>
      <c r="C160" s="60"/>
      <c r="D160" s="60"/>
      <c r="E160" s="13" t="s">
        <v>251</v>
      </c>
      <c r="F160" s="7">
        <v>2000</v>
      </c>
      <c r="H160" s="7">
        <v>2000</v>
      </c>
      <c r="I160"/>
    </row>
    <row r="161" spans="2:9" ht="60.45" customHeight="1" x14ac:dyDescent="0.3">
      <c r="B161" s="60" t="s">
        <v>252</v>
      </c>
      <c r="C161" s="60"/>
      <c r="D161" s="60"/>
      <c r="E161" s="13" t="s">
        <v>253</v>
      </c>
      <c r="F161" s="7">
        <v>2000</v>
      </c>
      <c r="H161" s="7">
        <v>2000</v>
      </c>
      <c r="I161"/>
    </row>
    <row r="162" spans="2:9" ht="60.45" customHeight="1" x14ac:dyDescent="0.3">
      <c r="B162" s="60" t="s">
        <v>254</v>
      </c>
      <c r="C162" s="60"/>
      <c r="D162" s="60"/>
      <c r="E162" s="13" t="s">
        <v>255</v>
      </c>
      <c r="F162" s="7">
        <v>2000</v>
      </c>
      <c r="H162" s="7">
        <v>2000</v>
      </c>
      <c r="I162"/>
    </row>
    <row r="163" spans="2:9" ht="60.45" customHeight="1" x14ac:dyDescent="0.3">
      <c r="B163" s="60" t="s">
        <v>256</v>
      </c>
      <c r="C163" s="60"/>
      <c r="D163" s="60"/>
      <c r="E163" s="13" t="s">
        <v>257</v>
      </c>
      <c r="F163" s="7">
        <v>2000</v>
      </c>
      <c r="H163" s="7">
        <v>2000</v>
      </c>
      <c r="I163"/>
    </row>
    <row r="164" spans="2:9" ht="60.45" customHeight="1" x14ac:dyDescent="0.3">
      <c r="B164" s="60" t="s">
        <v>258</v>
      </c>
      <c r="C164" s="60"/>
      <c r="D164" s="60"/>
      <c r="E164" s="13" t="s">
        <v>259</v>
      </c>
      <c r="F164" s="7">
        <v>2000</v>
      </c>
      <c r="H164" s="7">
        <v>2000</v>
      </c>
      <c r="I164"/>
    </row>
    <row r="165" spans="2:9" ht="60.45" customHeight="1" x14ac:dyDescent="0.3">
      <c r="B165" s="60" t="s">
        <v>260</v>
      </c>
      <c r="C165" s="60"/>
      <c r="D165" s="60"/>
      <c r="E165" s="13" t="s">
        <v>261</v>
      </c>
      <c r="F165" s="7">
        <v>2000</v>
      </c>
      <c r="H165" s="7">
        <v>2000</v>
      </c>
      <c r="I165"/>
    </row>
    <row r="166" spans="2:9" ht="60.45" customHeight="1" x14ac:dyDescent="0.3">
      <c r="B166" s="60" t="s">
        <v>262</v>
      </c>
      <c r="C166" s="60"/>
      <c r="D166" s="60"/>
      <c r="E166" s="13" t="s">
        <v>263</v>
      </c>
      <c r="F166" s="7">
        <v>2000</v>
      </c>
      <c r="H166" s="7">
        <v>2000</v>
      </c>
      <c r="I166"/>
    </row>
    <row r="167" spans="2:9" ht="60.45" customHeight="1" x14ac:dyDescent="0.3">
      <c r="B167" s="60" t="s">
        <v>264</v>
      </c>
      <c r="C167" s="60"/>
      <c r="D167" s="60"/>
      <c r="E167" s="13" t="s">
        <v>265</v>
      </c>
      <c r="F167" s="7">
        <v>2000</v>
      </c>
      <c r="H167" s="7">
        <v>2000</v>
      </c>
      <c r="I167"/>
    </row>
    <row r="168" spans="2:9" ht="60.45" customHeight="1" x14ac:dyDescent="0.3">
      <c r="B168" s="60" t="s">
        <v>266</v>
      </c>
      <c r="C168" s="60"/>
      <c r="D168" s="60"/>
      <c r="E168" s="13" t="s">
        <v>267</v>
      </c>
      <c r="F168" s="7">
        <v>2000</v>
      </c>
      <c r="H168" s="7">
        <v>2000</v>
      </c>
      <c r="I168"/>
    </row>
    <row r="169" spans="2:9" ht="60.45" customHeight="1" x14ac:dyDescent="0.3">
      <c r="B169" s="60" t="s">
        <v>268</v>
      </c>
      <c r="C169" s="60"/>
      <c r="D169" s="60"/>
      <c r="E169" s="13" t="s">
        <v>269</v>
      </c>
      <c r="F169" s="7">
        <v>2000</v>
      </c>
      <c r="H169" s="7">
        <v>2000</v>
      </c>
      <c r="I169"/>
    </row>
    <row r="170" spans="2:9" ht="60.45" customHeight="1" x14ac:dyDescent="0.3">
      <c r="B170" s="60" t="s">
        <v>270</v>
      </c>
      <c r="C170" s="60"/>
      <c r="D170" s="60"/>
      <c r="E170" s="13" t="s">
        <v>271</v>
      </c>
      <c r="F170" s="7">
        <v>2000</v>
      </c>
      <c r="H170" s="7">
        <v>2000</v>
      </c>
      <c r="I170"/>
    </row>
    <row r="171" spans="2:9" ht="60.45" customHeight="1" x14ac:dyDescent="0.3">
      <c r="B171" s="60" t="s">
        <v>272</v>
      </c>
      <c r="C171" s="60"/>
      <c r="D171" s="60"/>
      <c r="E171" s="13" t="s">
        <v>273</v>
      </c>
      <c r="F171" s="7">
        <v>2000</v>
      </c>
      <c r="H171" s="7">
        <v>2000</v>
      </c>
      <c r="I171"/>
    </row>
    <row r="172" spans="2:9" ht="60.45" customHeight="1" x14ac:dyDescent="0.3">
      <c r="B172" s="60" t="s">
        <v>274</v>
      </c>
      <c r="C172" s="60"/>
      <c r="D172" s="60"/>
      <c r="E172" s="13" t="s">
        <v>275</v>
      </c>
      <c r="F172" s="7">
        <v>2000</v>
      </c>
      <c r="H172" s="7">
        <v>2000</v>
      </c>
      <c r="I172"/>
    </row>
    <row r="173" spans="2:9" ht="60.45" customHeight="1" x14ac:dyDescent="0.3">
      <c r="B173" s="60" t="s">
        <v>276</v>
      </c>
      <c r="C173" s="60"/>
      <c r="D173" s="60"/>
      <c r="E173" s="13" t="s">
        <v>277</v>
      </c>
      <c r="F173" s="7">
        <v>2000</v>
      </c>
      <c r="H173" s="7">
        <v>2000</v>
      </c>
      <c r="I173"/>
    </row>
    <row r="174" spans="2:9" ht="60.45" customHeight="1" x14ac:dyDescent="0.3">
      <c r="B174" s="60" t="s">
        <v>278</v>
      </c>
      <c r="C174" s="60"/>
      <c r="D174" s="60"/>
      <c r="E174" s="13" t="s">
        <v>279</v>
      </c>
      <c r="F174" s="7">
        <v>2000</v>
      </c>
      <c r="H174" s="7">
        <v>2000</v>
      </c>
      <c r="I174"/>
    </row>
    <row r="175" spans="2:9" ht="60.45" customHeight="1" x14ac:dyDescent="0.3">
      <c r="B175" s="60" t="s">
        <v>280</v>
      </c>
      <c r="C175" s="60"/>
      <c r="D175" s="60"/>
      <c r="E175" s="13" t="s">
        <v>281</v>
      </c>
      <c r="F175" s="7">
        <v>2000</v>
      </c>
      <c r="H175" s="7">
        <v>2000</v>
      </c>
      <c r="I175"/>
    </row>
    <row r="176" spans="2:9" ht="60.45" customHeight="1" x14ac:dyDescent="0.3">
      <c r="B176" s="60" t="s">
        <v>282</v>
      </c>
      <c r="C176" s="60"/>
      <c r="D176" s="60"/>
      <c r="E176" s="13" t="s">
        <v>283</v>
      </c>
      <c r="F176" s="7">
        <v>2000</v>
      </c>
      <c r="H176" s="7">
        <v>2000</v>
      </c>
      <c r="I176"/>
    </row>
    <row r="177" spans="2:9" ht="60.45" customHeight="1" x14ac:dyDescent="0.3">
      <c r="B177" s="60" t="s">
        <v>284</v>
      </c>
      <c r="C177" s="60"/>
      <c r="D177" s="60"/>
      <c r="E177" s="13" t="s">
        <v>285</v>
      </c>
      <c r="F177" s="7">
        <v>2000</v>
      </c>
      <c r="H177" s="7">
        <v>2000</v>
      </c>
      <c r="I177"/>
    </row>
    <row r="178" spans="2:9" ht="60.45" customHeight="1" x14ac:dyDescent="0.3">
      <c r="B178" s="60" t="s">
        <v>284</v>
      </c>
      <c r="C178" s="60"/>
      <c r="D178" s="60"/>
      <c r="E178" s="13" t="s">
        <v>286</v>
      </c>
      <c r="F178" s="7">
        <v>2000</v>
      </c>
      <c r="H178" s="7">
        <v>2000</v>
      </c>
      <c r="I178"/>
    </row>
    <row r="179" spans="2:9" ht="60.45" customHeight="1" x14ac:dyDescent="0.3">
      <c r="B179" s="60" t="s">
        <v>284</v>
      </c>
      <c r="C179" s="60"/>
      <c r="D179" s="60"/>
      <c r="E179" s="13" t="s">
        <v>287</v>
      </c>
      <c r="F179" s="7">
        <v>2000</v>
      </c>
      <c r="H179" s="7">
        <v>2000</v>
      </c>
      <c r="I179"/>
    </row>
    <row r="180" spans="2:9" ht="60.45" customHeight="1" x14ac:dyDescent="0.3">
      <c r="B180" s="60" t="s">
        <v>284</v>
      </c>
      <c r="C180" s="60"/>
      <c r="D180" s="60"/>
      <c r="E180" s="13" t="s">
        <v>288</v>
      </c>
      <c r="F180" s="7">
        <v>2000</v>
      </c>
      <c r="H180" s="7">
        <v>2000</v>
      </c>
      <c r="I180"/>
    </row>
    <row r="181" spans="2:9" ht="60.45" customHeight="1" x14ac:dyDescent="0.3">
      <c r="B181" s="60" t="s">
        <v>289</v>
      </c>
      <c r="C181" s="60"/>
      <c r="D181" s="60"/>
      <c r="E181" s="13" t="s">
        <v>290</v>
      </c>
      <c r="F181" s="7">
        <v>2000</v>
      </c>
      <c r="H181" s="7">
        <v>2000</v>
      </c>
      <c r="I181"/>
    </row>
    <row r="182" spans="2:9" ht="60.45" customHeight="1" x14ac:dyDescent="0.3">
      <c r="B182" s="1"/>
      <c r="H182"/>
      <c r="I182"/>
    </row>
    <row r="183" spans="2:9" ht="60.45" customHeight="1" x14ac:dyDescent="0.3">
      <c r="B183" s="1"/>
      <c r="H183"/>
      <c r="I183"/>
    </row>
    <row r="184" spans="2:9" ht="60.45" customHeight="1" x14ac:dyDescent="0.3">
      <c r="B184" s="1"/>
      <c r="H184"/>
      <c r="I184"/>
    </row>
    <row r="185" spans="2:9" ht="60.45" customHeight="1" x14ac:dyDescent="0.3">
      <c r="B185" s="1"/>
      <c r="H185"/>
      <c r="I185"/>
    </row>
    <row r="186" spans="2:9" ht="60.45" customHeight="1" x14ac:dyDescent="0.3">
      <c r="B186" s="55" t="s">
        <v>291</v>
      </c>
      <c r="C186" s="55"/>
      <c r="D186" s="55"/>
      <c r="E186" s="55"/>
      <c r="F186" s="55"/>
      <c r="H186"/>
      <c r="I186"/>
    </row>
    <row r="187" spans="2:9" ht="60.45" customHeight="1" x14ac:dyDescent="0.3">
      <c r="B187" s="1"/>
      <c r="H187"/>
      <c r="I187"/>
    </row>
    <row r="188" spans="2:9" ht="60.45" customHeight="1" x14ac:dyDescent="0.3">
      <c r="B188" s="39" t="s">
        <v>292</v>
      </c>
      <c r="H188"/>
      <c r="I188"/>
    </row>
    <row r="189" spans="2:9" ht="60.45" customHeight="1" x14ac:dyDescent="0.3">
      <c r="B189" s="58" t="s">
        <v>293</v>
      </c>
      <c r="C189" s="58"/>
      <c r="D189" s="58"/>
      <c r="E189" s="58"/>
      <c r="F189" s="58"/>
    </row>
    <row r="190" spans="2:9" ht="60.45" customHeight="1" x14ac:dyDescent="0.3">
      <c r="B190" s="54"/>
      <c r="C190" s="54"/>
      <c r="D190" s="54"/>
      <c r="E190" s="54"/>
      <c r="F190" s="54"/>
    </row>
    <row r="191" spans="2:9" ht="60.45" customHeight="1" x14ac:dyDescent="0.3">
      <c r="B191" s="54" t="s">
        <v>294</v>
      </c>
      <c r="C191" s="54"/>
      <c r="D191" s="54"/>
      <c r="E191" s="54"/>
      <c r="F191" s="54"/>
    </row>
    <row r="192" spans="2:9" ht="60.45" customHeight="1" x14ac:dyDescent="0.3">
      <c r="B192" s="54"/>
      <c r="C192" s="54"/>
      <c r="D192" s="54"/>
      <c r="E192" s="54"/>
      <c r="F192" s="54"/>
    </row>
    <row r="193" spans="2:6" ht="60.45" customHeight="1" x14ac:dyDescent="0.3">
      <c r="B193" s="57" t="s">
        <v>295</v>
      </c>
      <c r="C193" s="57"/>
      <c r="D193" s="57"/>
      <c r="E193" s="57"/>
      <c r="F193" s="57"/>
    </row>
    <row r="194" spans="2:6" ht="60.45" customHeight="1" x14ac:dyDescent="0.3">
      <c r="B194" s="59"/>
      <c r="C194" s="59"/>
      <c r="D194" s="59"/>
      <c r="E194" s="59"/>
      <c r="F194" s="59"/>
    </row>
    <row r="195" spans="2:6" ht="60.45" customHeight="1" x14ac:dyDescent="0.3">
      <c r="B195" s="54" t="s">
        <v>296</v>
      </c>
      <c r="C195" s="54"/>
      <c r="D195" s="54"/>
      <c r="E195" s="54"/>
      <c r="F195" s="54"/>
    </row>
    <row r="196" spans="2:6" ht="60.45" customHeight="1" x14ac:dyDescent="0.3">
      <c r="B196" s="54" t="s">
        <v>297</v>
      </c>
      <c r="C196" s="54"/>
      <c r="D196" s="54"/>
      <c r="E196" s="54"/>
      <c r="F196" s="54"/>
    </row>
    <row r="197" spans="2:6" ht="60.45" customHeight="1" x14ac:dyDescent="0.3">
      <c r="B197" s="54" t="s">
        <v>298</v>
      </c>
      <c r="C197" s="54"/>
      <c r="D197" s="54"/>
      <c r="E197" s="54"/>
      <c r="F197" s="54"/>
    </row>
    <row r="198" spans="2:6" ht="60.45" customHeight="1" x14ac:dyDescent="0.3">
      <c r="B198" s="57" t="s">
        <v>299</v>
      </c>
      <c r="C198" s="57"/>
      <c r="D198" s="57"/>
      <c r="E198" s="57"/>
      <c r="F198" s="57"/>
    </row>
    <row r="199" spans="2:6" ht="60.45" customHeight="1" x14ac:dyDescent="0.3">
      <c r="B199" s="57" t="s">
        <v>300</v>
      </c>
      <c r="C199" s="57"/>
      <c r="D199" s="57"/>
      <c r="E199" s="57"/>
      <c r="F199" s="57"/>
    </row>
    <row r="200" spans="2:6" ht="60.45" customHeight="1" x14ac:dyDescent="0.3">
      <c r="B200" s="57" t="s">
        <v>301</v>
      </c>
      <c r="C200" s="57"/>
      <c r="D200" s="57"/>
      <c r="E200" s="57"/>
      <c r="F200" s="57"/>
    </row>
    <row r="201" spans="2:6" ht="60.45" customHeight="1" x14ac:dyDescent="0.3">
      <c r="B201" s="57" t="s">
        <v>302</v>
      </c>
      <c r="C201" s="57"/>
      <c r="D201" s="57"/>
      <c r="E201" s="57"/>
      <c r="F201" s="57"/>
    </row>
    <row r="202" spans="2:6" ht="60.45" customHeight="1" x14ac:dyDescent="0.3">
      <c r="B202" s="57" t="s">
        <v>303</v>
      </c>
      <c r="C202" s="57"/>
      <c r="D202" s="57"/>
      <c r="E202" s="57"/>
      <c r="F202" s="57"/>
    </row>
    <row r="203" spans="2:6" ht="60.45" customHeight="1" x14ac:dyDescent="0.3">
      <c r="B203" s="57" t="s">
        <v>304</v>
      </c>
      <c r="C203" s="57"/>
      <c r="D203" s="57"/>
      <c r="E203" s="57"/>
      <c r="F203" s="57"/>
    </row>
    <row r="204" spans="2:6" ht="60.45" customHeight="1" x14ac:dyDescent="0.3">
      <c r="B204" s="57" t="s">
        <v>305</v>
      </c>
      <c r="C204" s="57"/>
      <c r="D204" s="57"/>
      <c r="E204" s="57"/>
      <c r="F204" s="57"/>
    </row>
    <row r="205" spans="2:6" ht="60.45" customHeight="1" x14ac:dyDescent="0.3">
      <c r="B205" s="57" t="s">
        <v>306</v>
      </c>
      <c r="C205" s="57"/>
      <c r="D205" s="57"/>
      <c r="E205" s="57"/>
      <c r="F205" s="57"/>
    </row>
    <row r="206" spans="2:6" ht="60.45" customHeight="1" x14ac:dyDescent="0.3">
      <c r="B206" s="57" t="s">
        <v>307</v>
      </c>
      <c r="C206" s="57"/>
      <c r="D206" s="57"/>
      <c r="E206" s="57"/>
      <c r="F206" s="57"/>
    </row>
    <row r="207" spans="2:6" ht="60.45" customHeight="1" x14ac:dyDescent="0.3">
      <c r="B207" s="54" t="s">
        <v>308</v>
      </c>
      <c r="C207" s="54"/>
      <c r="D207" s="54"/>
      <c r="E207" s="54"/>
      <c r="F207" s="54"/>
    </row>
    <row r="208" spans="2:6" ht="60.45" customHeight="1" x14ac:dyDescent="0.3">
      <c r="B208" s="57" t="s">
        <v>309</v>
      </c>
      <c r="C208" s="57"/>
      <c r="D208" s="57"/>
      <c r="E208" s="57"/>
      <c r="F208" s="57"/>
    </row>
    <row r="209" spans="2:8" ht="60.45" customHeight="1" x14ac:dyDescent="0.3">
      <c r="B209" s="1" t="s">
        <v>310</v>
      </c>
      <c r="C209" s="1"/>
      <c r="D209" s="1"/>
      <c r="E209" s="1"/>
      <c r="F209" s="40">
        <v>196.6</v>
      </c>
      <c r="H209" s="40">
        <v>196.6</v>
      </c>
    </row>
    <row r="210" spans="2:8" ht="60.45" customHeight="1" x14ac:dyDescent="0.3">
      <c r="B210" s="1" t="s">
        <v>311</v>
      </c>
      <c r="C210" s="1"/>
      <c r="D210" s="1"/>
      <c r="E210" s="1"/>
      <c r="F210" s="40"/>
      <c r="H210" s="40"/>
    </row>
    <row r="211" spans="2:8" ht="60.45" customHeight="1" x14ac:dyDescent="0.3">
      <c r="B211" s="1" t="s">
        <v>312</v>
      </c>
      <c r="C211" s="1"/>
      <c r="D211" s="1"/>
      <c r="E211" s="1"/>
      <c r="F211" s="40">
        <v>390</v>
      </c>
      <c r="H211" s="40">
        <v>390</v>
      </c>
    </row>
    <row r="212" spans="2:8" ht="60.45" customHeight="1" x14ac:dyDescent="0.3">
      <c r="B212" s="1" t="s">
        <v>313</v>
      </c>
      <c r="C212" s="1"/>
      <c r="D212" s="1"/>
      <c r="E212" s="1"/>
      <c r="F212" s="40">
        <v>196.6</v>
      </c>
      <c r="H212" s="40">
        <v>196.6</v>
      </c>
    </row>
    <row r="213" spans="2:8" ht="60.45" customHeight="1" x14ac:dyDescent="0.3">
      <c r="B213" s="1" t="s">
        <v>314</v>
      </c>
      <c r="C213" s="1"/>
      <c r="D213" s="1"/>
      <c r="E213" s="1"/>
      <c r="F213" s="40">
        <v>196.6</v>
      </c>
      <c r="H213" s="40">
        <v>196.6</v>
      </c>
    </row>
    <row r="214" spans="2:8" ht="60.45" customHeight="1" x14ac:dyDescent="0.3">
      <c r="B214" s="54"/>
      <c r="C214" s="54"/>
      <c r="D214" s="54"/>
      <c r="E214" s="54"/>
      <c r="F214" s="54"/>
    </row>
    <row r="215" spans="2:8" ht="60.45" customHeight="1" x14ac:dyDescent="0.3">
      <c r="B215" s="1" t="s">
        <v>315</v>
      </c>
      <c r="C215" s="1"/>
      <c r="D215" s="1"/>
      <c r="E215" s="1"/>
      <c r="F215" s="41">
        <v>196.6</v>
      </c>
      <c r="H215" s="41">
        <v>196.6</v>
      </c>
    </row>
    <row r="216" spans="2:8" ht="60.45" customHeight="1" x14ac:dyDescent="0.3">
      <c r="B216" s="1" t="s">
        <v>316</v>
      </c>
      <c r="C216" s="1"/>
      <c r="D216" s="1"/>
      <c r="E216" s="1"/>
      <c r="F216" s="41">
        <v>6460.7</v>
      </c>
      <c r="H216" s="41">
        <v>6460.7</v>
      </c>
    </row>
    <row r="217" spans="2:8" ht="60.45" customHeight="1" x14ac:dyDescent="0.3">
      <c r="B217" s="1" t="s">
        <v>317</v>
      </c>
      <c r="C217" s="1"/>
      <c r="D217" s="1"/>
      <c r="E217" s="1"/>
      <c r="F217" s="41">
        <v>1853.9</v>
      </c>
      <c r="H217" s="41">
        <v>1853.9</v>
      </c>
    </row>
    <row r="218" spans="2:8" ht="60.45" customHeight="1" x14ac:dyDescent="0.3">
      <c r="B218" s="57" t="s">
        <v>318</v>
      </c>
      <c r="C218" s="57"/>
      <c r="D218" s="57"/>
      <c r="E218" s="57"/>
      <c r="F218" s="42">
        <v>1573</v>
      </c>
      <c r="H218" s="42">
        <v>1573</v>
      </c>
    </row>
    <row r="219" spans="2:8" ht="60.45" customHeight="1" x14ac:dyDescent="0.3">
      <c r="B219" s="57" t="s">
        <v>319</v>
      </c>
      <c r="C219" s="57"/>
      <c r="D219" s="57"/>
      <c r="E219" s="57"/>
      <c r="F219" s="42">
        <v>3595.5</v>
      </c>
      <c r="H219" s="42">
        <v>3595.5</v>
      </c>
    </row>
    <row r="220" spans="2:8" ht="60.45" customHeight="1" x14ac:dyDescent="0.3">
      <c r="B220" s="57" t="s">
        <v>320</v>
      </c>
      <c r="C220" s="57"/>
      <c r="D220" s="57"/>
      <c r="E220" s="57"/>
      <c r="F220" s="42">
        <v>393.3</v>
      </c>
      <c r="H220" s="42">
        <v>393.3</v>
      </c>
    </row>
    <row r="221" spans="2:8" ht="60.45" customHeight="1" x14ac:dyDescent="0.3">
      <c r="B221" s="54"/>
      <c r="C221" s="54"/>
      <c r="D221" s="54"/>
      <c r="E221" s="54"/>
      <c r="F221" s="54"/>
    </row>
    <row r="222" spans="2:8" ht="60.45" customHeight="1" x14ac:dyDescent="0.3">
      <c r="B222" s="54" t="s">
        <v>321</v>
      </c>
      <c r="C222" s="54"/>
      <c r="D222" s="54"/>
      <c r="E222" s="54"/>
      <c r="F222" s="54"/>
    </row>
    <row r="223" spans="2:8" ht="60.45" customHeight="1" x14ac:dyDescent="0.3">
      <c r="B223" s="54"/>
      <c r="C223" s="54"/>
      <c r="D223" s="54"/>
      <c r="E223" s="54"/>
      <c r="F223" s="54"/>
    </row>
    <row r="224" spans="2:8" ht="60.45" customHeight="1" x14ac:dyDescent="0.3">
      <c r="B224" s="57" t="s">
        <v>322</v>
      </c>
      <c r="C224" s="57"/>
      <c r="D224" s="57"/>
      <c r="E224" s="57"/>
      <c r="F224" s="57"/>
    </row>
    <row r="225" spans="2:6" ht="60.45" customHeight="1" x14ac:dyDescent="0.3">
      <c r="B225" s="54"/>
      <c r="C225" s="54"/>
      <c r="D225" s="54"/>
      <c r="E225" s="54"/>
      <c r="F225" s="54"/>
    </row>
    <row r="226" spans="2:6" ht="60.45" customHeight="1" x14ac:dyDescent="0.3">
      <c r="B226" s="54" t="s">
        <v>323</v>
      </c>
      <c r="C226" s="54"/>
      <c r="D226" s="54"/>
      <c r="E226" s="54"/>
      <c r="F226" s="54"/>
    </row>
    <row r="227" spans="2:6" ht="60.45" customHeight="1" x14ac:dyDescent="0.3">
      <c r="B227" s="54"/>
      <c r="C227" s="54"/>
      <c r="D227" s="54"/>
      <c r="E227" s="54"/>
      <c r="F227" s="54"/>
    </row>
    <row r="228" spans="2:6" ht="60.45" customHeight="1" x14ac:dyDescent="0.3">
      <c r="B228" s="57" t="s">
        <v>324</v>
      </c>
      <c r="C228" s="57"/>
      <c r="D228" s="57"/>
      <c r="E228" s="57"/>
      <c r="F228" s="57"/>
    </row>
    <row r="229" spans="2:6" ht="60.45" customHeight="1" x14ac:dyDescent="0.3">
      <c r="B229" s="54"/>
      <c r="C229" s="54"/>
      <c r="D229" s="54"/>
      <c r="E229" s="54"/>
      <c r="F229" s="54"/>
    </row>
    <row r="230" spans="2:6" ht="60.45" customHeight="1" x14ac:dyDescent="0.3">
      <c r="B230" s="54" t="s">
        <v>325</v>
      </c>
      <c r="C230" s="54"/>
      <c r="D230" s="54"/>
      <c r="E230" s="54"/>
      <c r="F230" s="54"/>
    </row>
    <row r="231" spans="2:6" ht="60.45" customHeight="1" x14ac:dyDescent="0.3">
      <c r="B231" s="54"/>
      <c r="C231" s="54"/>
      <c r="D231" s="54"/>
      <c r="E231" s="54"/>
      <c r="F231" s="54"/>
    </row>
    <row r="232" spans="2:6" ht="60.45" customHeight="1" x14ac:dyDescent="0.3">
      <c r="B232" s="57" t="s">
        <v>326</v>
      </c>
      <c r="C232" s="57"/>
      <c r="D232" s="57"/>
      <c r="E232" s="57"/>
      <c r="F232" s="57"/>
    </row>
    <row r="233" spans="2:6" ht="60.45" customHeight="1" x14ac:dyDescent="0.3">
      <c r="B233" s="57" t="s">
        <v>327</v>
      </c>
      <c r="C233" s="57"/>
      <c r="D233" s="57"/>
      <c r="E233" s="57"/>
      <c r="F233" s="57"/>
    </row>
    <row r="234" spans="2:6" ht="60.45" customHeight="1" x14ac:dyDescent="0.3">
      <c r="B234" s="54" t="s">
        <v>328</v>
      </c>
      <c r="C234" s="54"/>
      <c r="D234" s="54"/>
      <c r="E234" s="54"/>
      <c r="F234" s="54"/>
    </row>
    <row r="235" spans="2:6" ht="60.45" customHeight="1" x14ac:dyDescent="0.3">
      <c r="B235" s="57" t="s">
        <v>329</v>
      </c>
      <c r="C235" s="57"/>
      <c r="D235" s="57"/>
      <c r="E235" s="57"/>
      <c r="F235" s="57"/>
    </row>
    <row r="236" spans="2:6" ht="60.45" customHeight="1" x14ac:dyDescent="0.3">
      <c r="B236" s="54" t="s">
        <v>330</v>
      </c>
      <c r="C236" s="54"/>
      <c r="D236" s="54"/>
      <c r="E236" s="54"/>
      <c r="F236" s="54"/>
    </row>
    <row r="237" spans="2:6" ht="60.45" customHeight="1" x14ac:dyDescent="0.3">
      <c r="B237" s="54"/>
      <c r="C237" s="54"/>
      <c r="D237" s="54"/>
      <c r="E237" s="54"/>
      <c r="F237" s="54"/>
    </row>
    <row r="238" spans="2:6" ht="60.45" customHeight="1" x14ac:dyDescent="0.3">
      <c r="B238" s="57" t="s">
        <v>331</v>
      </c>
      <c r="C238" s="57"/>
      <c r="D238" s="57"/>
      <c r="E238" s="57"/>
      <c r="F238" s="57"/>
    </row>
    <row r="239" spans="2:6" ht="60.45" customHeight="1" x14ac:dyDescent="0.3">
      <c r="B239" s="54"/>
      <c r="C239" s="54"/>
      <c r="D239" s="54"/>
      <c r="E239" s="54"/>
      <c r="F239" s="54"/>
    </row>
    <row r="240" spans="2:6" ht="60.45" customHeight="1" x14ac:dyDescent="0.3">
      <c r="B240" s="55" t="s">
        <v>332</v>
      </c>
      <c r="C240" s="55"/>
      <c r="D240" s="55"/>
      <c r="E240" s="55"/>
      <c r="F240" s="55"/>
    </row>
    <row r="241" spans="2:9" ht="60.45" customHeight="1" x14ac:dyDescent="0.3">
      <c r="B241" s="54"/>
      <c r="C241" s="54"/>
      <c r="D241" s="54"/>
      <c r="E241" s="54"/>
      <c r="F241" s="54"/>
    </row>
    <row r="242" spans="2:9" ht="60.45" customHeight="1" x14ac:dyDescent="0.3">
      <c r="B242" s="56" t="s">
        <v>333</v>
      </c>
      <c r="C242" s="56"/>
      <c r="D242" s="56"/>
      <c r="E242" s="56"/>
      <c r="F242" s="56"/>
    </row>
    <row r="243" spans="2:9" ht="60.45" customHeight="1" x14ac:dyDescent="0.3">
      <c r="B243" s="54"/>
      <c r="C243" s="54"/>
      <c r="D243" s="54"/>
      <c r="E243" s="54"/>
      <c r="F243" s="54"/>
    </row>
    <row r="244" spans="2:9" ht="60.45" customHeight="1" x14ac:dyDescent="0.3">
      <c r="B244" s="54" t="s">
        <v>334</v>
      </c>
      <c r="C244" s="54"/>
      <c r="D244" s="54"/>
      <c r="E244" s="54"/>
      <c r="F244" s="54"/>
    </row>
    <row r="245" spans="2:9" ht="60.45" customHeight="1" x14ac:dyDescent="0.3">
      <c r="B245" s="54"/>
      <c r="C245" s="54"/>
      <c r="D245" s="54"/>
      <c r="E245" s="54"/>
      <c r="F245" s="54"/>
    </row>
    <row r="246" spans="2:9" ht="60.45" customHeight="1" x14ac:dyDescent="0.3">
      <c r="B246" s="1" t="s">
        <v>335</v>
      </c>
      <c r="C246" s="1"/>
      <c r="D246" s="1"/>
      <c r="E246" s="1"/>
      <c r="F246" s="40">
        <v>1325.8</v>
      </c>
      <c r="H246" s="40">
        <v>1325.8</v>
      </c>
    </row>
    <row r="247" spans="2:9" ht="60.45" customHeight="1" x14ac:dyDescent="0.3">
      <c r="B247" s="1" t="s">
        <v>336</v>
      </c>
      <c r="C247" s="1"/>
      <c r="D247" s="1"/>
      <c r="E247" s="1"/>
      <c r="F247" s="40">
        <v>669.7</v>
      </c>
      <c r="H247" s="40">
        <v>669.7</v>
      </c>
    </row>
    <row r="248" spans="2:9" ht="60.45" customHeight="1" x14ac:dyDescent="0.3">
      <c r="B248" s="1" t="s">
        <v>337</v>
      </c>
      <c r="C248" s="1"/>
      <c r="D248" s="1"/>
      <c r="E248" s="1"/>
      <c r="F248" s="40">
        <v>1325.8</v>
      </c>
      <c r="H248" s="40">
        <v>1325.8</v>
      </c>
    </row>
    <row r="249" spans="2:9" ht="60.45" customHeight="1" x14ac:dyDescent="0.3">
      <c r="B249" s="1" t="s">
        <v>338</v>
      </c>
      <c r="F249" s="2">
        <v>3000</v>
      </c>
      <c r="H249" s="2">
        <v>3000</v>
      </c>
    </row>
    <row r="250" spans="2:9" ht="60.45" customHeight="1" x14ac:dyDescent="0.3">
      <c r="B250" s="1" t="s">
        <v>339</v>
      </c>
      <c r="F250" s="2">
        <v>250</v>
      </c>
      <c r="H250" s="2">
        <v>250</v>
      </c>
    </row>
    <row r="251" spans="2:9" ht="60.45" customHeight="1" x14ac:dyDescent="0.3">
      <c r="B251" s="1" t="s">
        <v>340</v>
      </c>
      <c r="F251" s="2">
        <v>250</v>
      </c>
      <c r="H251" s="2">
        <v>250</v>
      </c>
    </row>
    <row r="252" spans="2:9" ht="60.45" customHeight="1" x14ac:dyDescent="0.3">
      <c r="B252" s="1"/>
    </row>
    <row r="253" spans="2:9" ht="60.45" customHeight="1" x14ac:dyDescent="0.3">
      <c r="B253" s="43" t="s">
        <v>341</v>
      </c>
      <c r="H253"/>
      <c r="I253"/>
    </row>
    <row r="254" spans="2:9" ht="60.45" customHeight="1" x14ac:dyDescent="0.3">
      <c r="B254" s="44" t="s">
        <v>342</v>
      </c>
      <c r="C254" s="44"/>
      <c r="D254" s="44"/>
      <c r="H254"/>
      <c r="I254"/>
    </row>
    <row r="255" spans="2:9" ht="60.45" customHeight="1" x14ac:dyDescent="0.3">
      <c r="B255" s="44" t="s">
        <v>343</v>
      </c>
      <c r="C255" s="44"/>
      <c r="D255" s="44"/>
      <c r="H255"/>
      <c r="I255"/>
    </row>
    <row r="263" spans="5:9" ht="60.45" customHeight="1" x14ac:dyDescent="0.3">
      <c r="E263" s="44"/>
      <c r="F263" s="44"/>
      <c r="H263"/>
      <c r="I263"/>
    </row>
    <row r="264" spans="5:9" ht="60.45" customHeight="1" x14ac:dyDescent="0.3">
      <c r="E264" s="44"/>
      <c r="F264" s="44"/>
      <c r="H264"/>
      <c r="I264"/>
    </row>
  </sheetData>
  <mergeCells count="201">
    <mergeCell ref="B3:F3"/>
    <mergeCell ref="B12:F12"/>
    <mergeCell ref="B13:F13"/>
    <mergeCell ref="B15:D15"/>
    <mergeCell ref="B16:D16"/>
    <mergeCell ref="B17:D17"/>
    <mergeCell ref="B27:D27"/>
    <mergeCell ref="B28:D28"/>
    <mergeCell ref="B30:D30"/>
    <mergeCell ref="B31:D31"/>
    <mergeCell ref="B32:D32"/>
    <mergeCell ref="B33:D33"/>
    <mergeCell ref="B19:D19"/>
    <mergeCell ref="B20:D20"/>
    <mergeCell ref="B21:D21"/>
    <mergeCell ref="B24:D24"/>
    <mergeCell ref="B25:D25"/>
    <mergeCell ref="B26:D26"/>
    <mergeCell ref="B42:D42"/>
    <mergeCell ref="B43:D43"/>
    <mergeCell ref="B45:D45"/>
    <mergeCell ref="B46:D46"/>
    <mergeCell ref="E46:E47"/>
    <mergeCell ref="F46:F47"/>
    <mergeCell ref="B47:D47"/>
    <mergeCell ref="B34:D34"/>
    <mergeCell ref="B36:D36"/>
    <mergeCell ref="B37:D37"/>
    <mergeCell ref="B39:D39"/>
    <mergeCell ref="B40:D40"/>
    <mergeCell ref="B41:D41"/>
    <mergeCell ref="B57:D57"/>
    <mergeCell ref="B58:D58"/>
    <mergeCell ref="B59:D59"/>
    <mergeCell ref="B62:D62"/>
    <mergeCell ref="B63:D63"/>
    <mergeCell ref="B64:D64"/>
    <mergeCell ref="B48:D48"/>
    <mergeCell ref="B50:D50"/>
    <mergeCell ref="B51:D51"/>
    <mergeCell ref="B52:D52"/>
    <mergeCell ref="B55:D55"/>
    <mergeCell ref="B56:D56"/>
    <mergeCell ref="B75:D75"/>
    <mergeCell ref="B76:D76"/>
    <mergeCell ref="B77:D77"/>
    <mergeCell ref="B80:D80"/>
    <mergeCell ref="B81:D81"/>
    <mergeCell ref="B82:D82"/>
    <mergeCell ref="B67:D67"/>
    <mergeCell ref="B68:D68"/>
    <mergeCell ref="B69:D69"/>
    <mergeCell ref="B70:D70"/>
    <mergeCell ref="B73:D73"/>
    <mergeCell ref="B74:D74"/>
    <mergeCell ref="B94:D94"/>
    <mergeCell ref="B95:D95"/>
    <mergeCell ref="B98:D98"/>
    <mergeCell ref="B99:D99"/>
    <mergeCell ref="B100:D100"/>
    <mergeCell ref="B101:D101"/>
    <mergeCell ref="B88:D88"/>
    <mergeCell ref="B89:D89"/>
    <mergeCell ref="B90:D90"/>
    <mergeCell ref="B91:D91"/>
    <mergeCell ref="B92:D92"/>
    <mergeCell ref="B93:D93"/>
    <mergeCell ref="E108:F108"/>
    <mergeCell ref="H108:I108"/>
    <mergeCell ref="E109:F109"/>
    <mergeCell ref="H109:I109"/>
    <mergeCell ref="E110:F110"/>
    <mergeCell ref="H110:I110"/>
    <mergeCell ref="B102:D102"/>
    <mergeCell ref="E102:F102"/>
    <mergeCell ref="B105:F105"/>
    <mergeCell ref="E106:F106"/>
    <mergeCell ref="H106:I106"/>
    <mergeCell ref="E107:F107"/>
    <mergeCell ref="H107:I107"/>
    <mergeCell ref="E114:F114"/>
    <mergeCell ref="H114:I114"/>
    <mergeCell ref="E115:F115"/>
    <mergeCell ref="H115:I115"/>
    <mergeCell ref="B117:F117"/>
    <mergeCell ref="B118:F118"/>
    <mergeCell ref="E111:F111"/>
    <mergeCell ref="H111:I111"/>
    <mergeCell ref="E112:F112"/>
    <mergeCell ref="H112:I112"/>
    <mergeCell ref="E113:F113"/>
    <mergeCell ref="H113:I113"/>
    <mergeCell ref="H126:H127"/>
    <mergeCell ref="B128:D128"/>
    <mergeCell ref="B129:D129"/>
    <mergeCell ref="B130:D130"/>
    <mergeCell ref="B131:D131"/>
    <mergeCell ref="B132:D132"/>
    <mergeCell ref="B121:F121"/>
    <mergeCell ref="B122:F122"/>
    <mergeCell ref="B124:F124"/>
    <mergeCell ref="B126:D127"/>
    <mergeCell ref="E126:E127"/>
    <mergeCell ref="F126:F127"/>
    <mergeCell ref="B141:D141"/>
    <mergeCell ref="B142:D142"/>
    <mergeCell ref="B143:D143"/>
    <mergeCell ref="B144:D144"/>
    <mergeCell ref="B145:D145"/>
    <mergeCell ref="B146:D146"/>
    <mergeCell ref="B133:D133"/>
    <mergeCell ref="B134:D134"/>
    <mergeCell ref="B135:D135"/>
    <mergeCell ref="B136:D136"/>
    <mergeCell ref="B138:F138"/>
    <mergeCell ref="B140:D140"/>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77:D177"/>
    <mergeCell ref="B178:D178"/>
    <mergeCell ref="B179:D179"/>
    <mergeCell ref="B180:D180"/>
    <mergeCell ref="B181:D181"/>
    <mergeCell ref="B186:F186"/>
    <mergeCell ref="B171:D171"/>
    <mergeCell ref="B172:D172"/>
    <mergeCell ref="B173:D173"/>
    <mergeCell ref="B174:D174"/>
    <mergeCell ref="B175:D175"/>
    <mergeCell ref="B176:D176"/>
    <mergeCell ref="B195:F195"/>
    <mergeCell ref="B196:F196"/>
    <mergeCell ref="B197:F197"/>
    <mergeCell ref="B198:F198"/>
    <mergeCell ref="B199:F199"/>
    <mergeCell ref="B200:F200"/>
    <mergeCell ref="B189:F189"/>
    <mergeCell ref="B190:F190"/>
    <mergeCell ref="B191:F191"/>
    <mergeCell ref="B192:F192"/>
    <mergeCell ref="B193:F193"/>
    <mergeCell ref="B194:F194"/>
    <mergeCell ref="B207:F207"/>
    <mergeCell ref="B208:F208"/>
    <mergeCell ref="B214:F214"/>
    <mergeCell ref="B218:E218"/>
    <mergeCell ref="B219:E219"/>
    <mergeCell ref="B220:E220"/>
    <mergeCell ref="B201:F201"/>
    <mergeCell ref="B202:F202"/>
    <mergeCell ref="B203:F203"/>
    <mergeCell ref="B204:F204"/>
    <mergeCell ref="B205:F205"/>
    <mergeCell ref="B206:F206"/>
    <mergeCell ref="B227:F227"/>
    <mergeCell ref="B228:F228"/>
    <mergeCell ref="B229:F229"/>
    <mergeCell ref="B230:F230"/>
    <mergeCell ref="B231:F231"/>
    <mergeCell ref="B232:F232"/>
    <mergeCell ref="B221:F221"/>
    <mergeCell ref="B222:F222"/>
    <mergeCell ref="B223:F223"/>
    <mergeCell ref="B224:F224"/>
    <mergeCell ref="B225:F225"/>
    <mergeCell ref="B226:F226"/>
    <mergeCell ref="B245:F245"/>
    <mergeCell ref="B239:F239"/>
    <mergeCell ref="B240:F240"/>
    <mergeCell ref="B241:F241"/>
    <mergeCell ref="B242:F242"/>
    <mergeCell ref="B243:F243"/>
    <mergeCell ref="B244:F244"/>
    <mergeCell ref="B233:F233"/>
    <mergeCell ref="B234:F234"/>
    <mergeCell ref="B235:F235"/>
    <mergeCell ref="B236:F236"/>
    <mergeCell ref="B237:F237"/>
    <mergeCell ref="B238:F238"/>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1792-F4EE-4C48-8999-E66286858CE5}">
  <dimension ref="A1"/>
  <sheetViews>
    <sheetView workbookViewId="0">
      <selection activeCell="A4" sqref="A4"/>
    </sheetView>
  </sheetViews>
  <sheetFormatPr defaultRowHeight="14.4" x14ac:dyDescent="0.3"/>
  <sheetData>
    <row r="1" spans="1:1" x14ac:dyDescent="0.3">
      <c r="A1" t="s">
        <v>352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Kgatlhe</dc:creator>
  <cp:lastModifiedBy>Welheminah Phoshoko</cp:lastModifiedBy>
  <cp:lastPrinted>2023-03-20T08:18:01Z</cp:lastPrinted>
  <dcterms:created xsi:type="dcterms:W3CDTF">2021-06-30T08:03:02Z</dcterms:created>
  <dcterms:modified xsi:type="dcterms:W3CDTF">2023-07-13T10:00:14Z</dcterms:modified>
</cp:coreProperties>
</file>